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firstSheet="3" activeTab="4"/>
  </bookViews>
  <sheets>
    <sheet name="表1-1拨付类型选择表" sheetId="1" r:id="rId1"/>
    <sheet name="管理教辅拨付津贴" sheetId="2" r:id="rId2"/>
    <sheet name="教学单位（补发津贴）" sheetId="3" r:id="rId3"/>
    <sheet name="工作量" sheetId="4" r:id="rId4"/>
    <sheet name="超工作量" sheetId="5" r:id="rId5"/>
    <sheet name="跨校区通勤" sheetId="6" r:id="rId6"/>
    <sheet name="2019年周例会" sheetId="7" r:id="rId7"/>
    <sheet name="非教学工作量津贴" sheetId="8" r:id="rId8"/>
    <sheet name="超工作量+行政教辅+非教学工作量" sheetId="9" r:id="rId9"/>
  </sheets>
  <definedNames>
    <definedName name="_xlnm.Print_Titles" localSheetId="0">'表1-1拨付类型选择表'!$1:$4</definedName>
  </definedNames>
  <calcPr fullCalcOnLoad="1"/>
</workbook>
</file>

<file path=xl/sharedStrings.xml><?xml version="1.0" encoding="utf-8"?>
<sst xmlns="http://schemas.openxmlformats.org/spreadsheetml/2006/main" count="1206" uniqueCount="405">
  <si>
    <t>序号</t>
  </si>
  <si>
    <t>姓名</t>
  </si>
  <si>
    <t>津贴拨付标准</t>
  </si>
  <si>
    <t>在岗月数</t>
  </si>
  <si>
    <t>备注</t>
  </si>
  <si>
    <t>表1-1</t>
  </si>
  <si>
    <t xml:space="preserve">   年   月   日</t>
  </si>
  <si>
    <t>人事处审核意见：</t>
  </si>
  <si>
    <r>
      <t xml:space="preserve">应拨付津贴数额
</t>
    </r>
    <r>
      <rPr>
        <b/>
        <sz val="10"/>
        <rFont val="宋体"/>
        <family val="0"/>
      </rPr>
      <t>（单位：元）</t>
    </r>
  </si>
  <si>
    <t>选择津贴类别</t>
  </si>
  <si>
    <t>（注：阴影部分由人事处核定填写）</t>
  </si>
  <si>
    <t>实验员编制</t>
  </si>
  <si>
    <t>专任教师编制</t>
  </si>
  <si>
    <t>核定编制数</t>
  </si>
  <si>
    <t>现有编制数</t>
  </si>
  <si>
    <t>编制类型</t>
  </si>
  <si>
    <t xml:space="preserve">制表人：   </t>
  </si>
  <si>
    <t xml:space="preserve">单位负责人（签字）：                     </t>
  </si>
  <si>
    <t>调节编制</t>
  </si>
  <si>
    <t>根据超（缺）编情况
扣（补）津贴数额</t>
  </si>
  <si>
    <t>教学秘书和
学科秘书编制</t>
  </si>
  <si>
    <t>岗位类别</t>
  </si>
  <si>
    <t>人员类别</t>
  </si>
  <si>
    <t>工号</t>
  </si>
  <si>
    <t>专任教师</t>
  </si>
  <si>
    <t>编内</t>
  </si>
  <si>
    <t>人事代理</t>
  </si>
  <si>
    <t>实验员</t>
  </si>
  <si>
    <t>教辅中职</t>
  </si>
  <si>
    <t>编制数</t>
  </si>
  <si>
    <t>缺（超）编人数</t>
  </si>
  <si>
    <t>按人员类别拨付津贴数额小计（1）</t>
  </si>
  <si>
    <t>根据缺（超）编情况补（扣）津贴数额小计（2）</t>
  </si>
  <si>
    <t>二级教学单位拨付津贴合计金额(1)+(2)</t>
  </si>
  <si>
    <t>综合绩效津贴（3）         （合计金额*4%）</t>
  </si>
  <si>
    <t>外聘教师专项拨付金额（4）</t>
  </si>
  <si>
    <r>
      <t>二级教学单位拨付津贴总计金额（1）+（2）+（3）</t>
    </r>
    <r>
      <rPr>
        <b/>
        <sz val="12"/>
        <rFont val="宋体"/>
        <family val="0"/>
      </rPr>
      <t>+</t>
    </r>
    <r>
      <rPr>
        <b/>
        <sz val="12"/>
        <rFont val="宋体"/>
        <family val="0"/>
      </rPr>
      <t>（4）</t>
    </r>
  </si>
  <si>
    <r>
      <t xml:space="preserve">填表说明： 
1、“工号”应为文本格式（文本格式标记为单元格左上角有一个绿色的三角形）。                                                                                            </t>
    </r>
    <r>
      <rPr>
        <sz val="10"/>
        <rFont val="宋体"/>
        <family val="0"/>
      </rPr>
      <t xml:space="preserve">2、“姓名”列包括所有在编人员和人事代理人员，涉及部门调整的人员可按部门分段填写。“姓名”字段不应出现空格。
3、“人员类别”填写：编内或人事代理。                                                                                                                     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4、“岗位类别”包括：专任教师、实验员、教学</t>
    </r>
    <r>
      <rPr>
        <sz val="10"/>
        <rFont val="宋体"/>
        <family val="0"/>
      </rPr>
      <t>/</t>
    </r>
    <r>
      <rPr>
        <sz val="10"/>
        <rFont val="宋体"/>
        <family val="0"/>
      </rPr>
      <t xml:space="preserve">学科秘书、中层管理（包含正副书记、院长等）、办公室主任、学生工作（包含学工办主任、分团委书记、专职辅导员）。                                                                                                                                                      </t>
    </r>
    <r>
      <rPr>
        <sz val="10"/>
        <rFont val="宋体"/>
        <family val="0"/>
      </rPr>
      <t xml:space="preserve">         </t>
    </r>
    <r>
      <rPr>
        <sz val="10"/>
        <rFont val="宋体"/>
        <family val="0"/>
      </rPr>
      <t>5、“选择津贴类别”包括：教学正高（副高/中职/初职）；管理正处（副处/正科/副科/科员/员级）；教辅正高（副高/中职/初职），并按此</t>
    </r>
    <r>
      <rPr>
        <sz val="10"/>
        <color indexed="10"/>
        <rFont val="宋体"/>
        <family val="0"/>
      </rPr>
      <t>排序</t>
    </r>
    <r>
      <rPr>
        <sz val="10"/>
        <rFont val="宋体"/>
        <family val="0"/>
      </rPr>
      <t>。
6、“津贴拨付标准”：按文件中各类人员相应的津贴拨付标准填写。
7、“编制数”按照实际情况，选择教学序列人员、实验员、教学秘书、学科秘书的人员填写此项。 其中2、8月不占编制数。                                                    8、“在岗月数”：最多</t>
    </r>
    <r>
      <rPr>
        <sz val="10"/>
        <rFont val="宋体"/>
        <family val="0"/>
      </rPr>
      <t>10</t>
    </r>
    <r>
      <rPr>
        <sz val="10"/>
        <rFont val="宋体"/>
        <family val="0"/>
      </rPr>
      <t xml:space="preserve">个月，请假、出国、进修、退休或新进人员经人事处核准后按实际情况填写，职称、职务有变化的人员按聘任时间分段填写，具体情况在“备注”列标明。
9、“应拨付津贴总额”＝津贴拨付标准×在岗月数。
10、此表一式2份，必须正反打印，报表单位和人事处各留存一份，并提交电子版。                                                                                     </t>
    </r>
    <r>
      <rPr>
        <sz val="10"/>
        <rFont val="宋体"/>
        <family val="0"/>
      </rPr>
      <t xml:space="preserve">    </t>
    </r>
    <r>
      <rPr>
        <sz val="10"/>
        <rFont val="宋体"/>
        <family val="0"/>
      </rPr>
      <t>11、此表页边距自定义设置，要求上下为1，左右为0.5。</t>
    </r>
  </si>
  <si>
    <t>朝鲁</t>
  </si>
  <si>
    <t>教学正高</t>
  </si>
  <si>
    <t>王鸿雁</t>
  </si>
  <si>
    <t>高忠明</t>
  </si>
  <si>
    <t>张兰霞</t>
  </si>
  <si>
    <t>教学副高</t>
  </si>
  <si>
    <t>尹承红</t>
  </si>
  <si>
    <t>张启周</t>
  </si>
  <si>
    <t>朱秀云</t>
  </si>
  <si>
    <t>戴振清</t>
  </si>
  <si>
    <t>李志新</t>
  </si>
  <si>
    <t>教学副高</t>
  </si>
  <si>
    <t>赵玉伟</t>
  </si>
  <si>
    <t>辛伟</t>
  </si>
  <si>
    <t>郎秀峰</t>
  </si>
  <si>
    <t>王立昆</t>
  </si>
  <si>
    <t>教学中职</t>
  </si>
  <si>
    <t>刘自然</t>
  </si>
  <si>
    <t>王明娜</t>
  </si>
  <si>
    <t>王晓明</t>
  </si>
  <si>
    <t>张颖</t>
  </si>
  <si>
    <t>刘晓旭</t>
  </si>
  <si>
    <t>王冀霞</t>
  </si>
  <si>
    <t>张立新</t>
  </si>
  <si>
    <t>刘鑫</t>
  </si>
  <si>
    <t>梁艳红</t>
  </si>
  <si>
    <t>高明琦</t>
  </si>
  <si>
    <t>王晓昱</t>
  </si>
  <si>
    <t>韩超</t>
  </si>
  <si>
    <t>原方方</t>
  </si>
  <si>
    <t>教学中职</t>
  </si>
  <si>
    <t>卢树弟</t>
  </si>
  <si>
    <t>赵维新</t>
  </si>
  <si>
    <t>管理中层</t>
  </si>
  <si>
    <t>管理正处</t>
  </si>
  <si>
    <t>王庆祝</t>
  </si>
  <si>
    <t>已发津贴按教学正高发放</t>
  </si>
  <si>
    <t>杨洪涛</t>
  </si>
  <si>
    <t>管理副处</t>
  </si>
  <si>
    <t>李红敏</t>
  </si>
  <si>
    <t>教学秘书</t>
  </si>
  <si>
    <t>汪晓武</t>
  </si>
  <si>
    <t>办公室主任</t>
  </si>
  <si>
    <t>教辅副高</t>
  </si>
  <si>
    <t>赵郁海</t>
  </si>
  <si>
    <t>教辅中职</t>
  </si>
  <si>
    <t>霍印林</t>
  </si>
  <si>
    <t>朱岩</t>
  </si>
  <si>
    <t>陈磊</t>
  </si>
  <si>
    <t>杨淑云</t>
  </si>
  <si>
    <t>杨方</t>
  </si>
  <si>
    <t>学工办主任</t>
  </si>
  <si>
    <t>选教学中职</t>
  </si>
  <si>
    <t>已发津贴按教辅中职发放</t>
  </si>
  <si>
    <t>乔潇</t>
  </si>
  <si>
    <t>团总支书记</t>
  </si>
  <si>
    <t>尹一楠</t>
  </si>
  <si>
    <t>专职辅导员</t>
  </si>
  <si>
    <t>序号</t>
  </si>
  <si>
    <t>姓名</t>
  </si>
  <si>
    <t>序号</t>
  </si>
  <si>
    <t>工号</t>
  </si>
  <si>
    <t>姓名</t>
  </si>
  <si>
    <t>人员类别</t>
  </si>
  <si>
    <t>津贴类别</t>
  </si>
  <si>
    <t>津贴标准</t>
  </si>
  <si>
    <t>在岗
月数</t>
  </si>
  <si>
    <t>应发津贴总额</t>
  </si>
  <si>
    <t>已发津贴总额</t>
  </si>
  <si>
    <t>补发津贴数额</t>
  </si>
  <si>
    <t>备注</t>
  </si>
  <si>
    <t>合计</t>
  </si>
  <si>
    <t>合计</t>
  </si>
  <si>
    <t>补发津贴</t>
  </si>
  <si>
    <t>合计</t>
  </si>
  <si>
    <t>工作量</t>
  </si>
  <si>
    <t>教师姓名</t>
  </si>
  <si>
    <t>第一学期</t>
  </si>
  <si>
    <t>第二学期</t>
  </si>
  <si>
    <t>额尔敦朝鲁</t>
  </si>
  <si>
    <t>辛伟</t>
  </si>
  <si>
    <t>张颖</t>
  </si>
  <si>
    <t>刘鑫</t>
  </si>
  <si>
    <t>原方方</t>
  </si>
  <si>
    <t>卢树弟</t>
  </si>
  <si>
    <t>尹一楠</t>
  </si>
  <si>
    <t>超工作量</t>
  </si>
  <si>
    <t>选择津贴类别</t>
  </si>
  <si>
    <t>在岗月数</t>
  </si>
  <si>
    <t>平均工作量</t>
  </si>
  <si>
    <t>平均工作量的70%</t>
  </si>
  <si>
    <t>月平均工作量</t>
  </si>
  <si>
    <t>应完成工作量</t>
  </si>
  <si>
    <t>超工作量津贴标准</t>
  </si>
  <si>
    <t>超工作量津贴</t>
  </si>
  <si>
    <t>调节K系数</t>
  </si>
  <si>
    <t>最终超工作量津贴</t>
  </si>
  <si>
    <t>通勤合计数</t>
  </si>
  <si>
    <t>课程名称</t>
  </si>
  <si>
    <t>学时</t>
  </si>
  <si>
    <t>通勤次数</t>
  </si>
  <si>
    <t>大学物理II</t>
  </si>
  <si>
    <t>36+1</t>
  </si>
  <si>
    <t>大学物理实验II</t>
  </si>
  <si>
    <t>大学物理实验</t>
  </si>
  <si>
    <t>津贴</t>
  </si>
  <si>
    <t>津贴标准（元）/次</t>
  </si>
  <si>
    <t>缺编补贴</t>
  </si>
  <si>
    <t>通勤津贴</t>
  </si>
  <si>
    <t>系内教师学术、教育教学讲座津贴</t>
  </si>
  <si>
    <t>超工作量总津贴</t>
  </si>
  <si>
    <t>序号</t>
  </si>
  <si>
    <t>姓名</t>
  </si>
  <si>
    <t>选择津贴类别</t>
  </si>
  <si>
    <t>在岗月数</t>
  </si>
  <si>
    <t>兼职班主任补助</t>
  </si>
  <si>
    <t>科研</t>
  </si>
  <si>
    <t>系内平均补助/月</t>
  </si>
  <si>
    <t>系内平均补助总金额</t>
  </si>
  <si>
    <t>补助合计</t>
  </si>
  <si>
    <t>备注</t>
  </si>
  <si>
    <t>教学副高</t>
  </si>
  <si>
    <t>辛伟</t>
  </si>
  <si>
    <t>张颖</t>
  </si>
  <si>
    <t>刘鑫</t>
  </si>
  <si>
    <t>原方方</t>
  </si>
  <si>
    <t>教学中职</t>
  </si>
  <si>
    <t>卢树弟</t>
  </si>
  <si>
    <t>管理副科</t>
  </si>
  <si>
    <t>教辅初职</t>
  </si>
  <si>
    <t>合计</t>
  </si>
  <si>
    <t>各项补助</t>
  </si>
  <si>
    <t>学校增拨4%总额</t>
  </si>
  <si>
    <t>用于二次平均分配金额总值</t>
  </si>
  <si>
    <t>系内补助每月金额</t>
  </si>
  <si>
    <t>非教工作量补贴小计</t>
  </si>
  <si>
    <t>超工作量</t>
  </si>
  <si>
    <t>行政教辅</t>
  </si>
  <si>
    <t>非教学工作量</t>
  </si>
  <si>
    <t>已发月津贴标准</t>
  </si>
  <si>
    <t>序号</t>
  </si>
  <si>
    <t>工号</t>
  </si>
  <si>
    <t>姓名</t>
  </si>
  <si>
    <t>人员类别</t>
  </si>
  <si>
    <t>岗位类别</t>
  </si>
  <si>
    <t>选择津贴类别</t>
  </si>
  <si>
    <t>津贴拨付标准</t>
  </si>
  <si>
    <t>编制数</t>
  </si>
  <si>
    <t>在岗月数</t>
  </si>
  <si>
    <r>
      <t xml:space="preserve">应拨付津贴数额
</t>
    </r>
    <r>
      <rPr>
        <b/>
        <sz val="10"/>
        <rFont val="宋体"/>
        <family val="0"/>
      </rPr>
      <t>（单位：元）</t>
    </r>
  </si>
  <si>
    <t>备注</t>
  </si>
  <si>
    <t>00002603</t>
  </si>
  <si>
    <t>编内</t>
  </si>
  <si>
    <t>专任教师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</si>
  <si>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1982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</si>
  <si>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1975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</si>
  <si>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1789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</si>
  <si>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3084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</si>
  <si>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3120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</si>
  <si>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3165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</si>
  <si>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0792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</si>
  <si>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2729</t>
    </r>
  </si>
  <si>
    <t>教学副高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</si>
  <si>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3313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</si>
  <si>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1984</t>
    </r>
  </si>
  <si>
    <t>辛伟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</si>
  <si>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3574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</si>
  <si>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2766</t>
    </r>
  </si>
  <si>
    <t>00003685</t>
  </si>
  <si>
    <t>卢树弟</t>
  </si>
  <si>
    <t>1、3月中职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</si>
  <si>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3468</t>
    </r>
  </si>
  <si>
    <t>00003478</t>
  </si>
  <si>
    <t>教学事故，扣11、12月津贴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</si>
  <si>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3498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</si>
  <si>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3037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</si>
  <si>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2728</t>
    </r>
  </si>
  <si>
    <t>张颖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</si>
  <si>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1988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</si>
  <si>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3112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</si>
  <si>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2769</t>
    </r>
  </si>
  <si>
    <t>刘鑫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</si>
  <si>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3583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</si>
  <si>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3577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</si>
  <si>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2184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</si>
  <si>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3448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</si>
  <si>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3684</t>
    </r>
  </si>
  <si>
    <t>原方方</t>
  </si>
  <si>
    <t>教学中职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</si>
  <si>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3922</t>
    </r>
  </si>
  <si>
    <t>庄萃萃</t>
  </si>
  <si>
    <t>新进人员，7月11日报到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</si>
  <si>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0686</t>
    </r>
  </si>
  <si>
    <t>管理中层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</si>
  <si>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0710</t>
    </r>
  </si>
  <si>
    <t>已发津贴按教学正高发放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</si>
  <si>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1914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</si>
  <si>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2188</t>
    </r>
  </si>
  <si>
    <t>办公室主任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</si>
  <si>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3519</t>
    </r>
  </si>
  <si>
    <t>教学秘书</t>
  </si>
  <si>
    <t>教辅中职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</si>
  <si>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3152</t>
    </r>
  </si>
  <si>
    <t>实验员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</si>
  <si>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0543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</si>
  <si>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3413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</si>
  <si>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3592</t>
    </r>
  </si>
  <si>
    <t>人事代理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</si>
  <si>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3573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</si>
  <si>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3938</t>
    </r>
  </si>
  <si>
    <t>李鹤</t>
  </si>
  <si>
    <t>教辅初职</t>
  </si>
  <si>
    <t>新进人员，11月18日报到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</si>
  <si>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3434</t>
    </r>
  </si>
  <si>
    <t>学工办主任</t>
  </si>
  <si>
    <t>选教学中职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</si>
  <si>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3546</t>
    </r>
  </si>
  <si>
    <t>团总支书记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</si>
  <si>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3865</t>
    </r>
  </si>
  <si>
    <t>尹一楠</t>
  </si>
  <si>
    <t>专职辅导员</t>
  </si>
  <si>
    <t>选教学初职</t>
  </si>
  <si>
    <t>河北科技师范学院
2019年二级教学单位人员津贴拨付类别选择及拨付总额汇总表</t>
  </si>
  <si>
    <t>00002184</t>
  </si>
  <si>
    <t>00000686</t>
  </si>
  <si>
    <t>00000710</t>
  </si>
  <si>
    <t>00001914</t>
  </si>
  <si>
    <t>00003519</t>
  </si>
  <si>
    <t>00002188</t>
  </si>
  <si>
    <t>00003152</t>
  </si>
  <si>
    <t>00000543</t>
  </si>
  <si>
    <t>00003413</t>
  </si>
  <si>
    <t>00003592</t>
  </si>
  <si>
    <t>00003573</t>
  </si>
  <si>
    <t>00003434</t>
  </si>
  <si>
    <t>00003546</t>
  </si>
  <si>
    <t>00003865</t>
  </si>
  <si>
    <t>河北科技师范学院
2019党政管理和教辅单位津贴结算明细表</t>
  </si>
  <si>
    <t>00003938</t>
  </si>
  <si>
    <t>已发津贴按教学中职发放</t>
  </si>
  <si>
    <t>已发津贴按教辅初职发放</t>
  </si>
  <si>
    <t>教辅中职</t>
  </si>
  <si>
    <t>已发津贴按教学中职发放</t>
  </si>
  <si>
    <t>已发津贴按教学正高发放</t>
  </si>
  <si>
    <t>物理系2019年度教学工作量统计表</t>
  </si>
  <si>
    <t>工号</t>
  </si>
  <si>
    <t>姓名</t>
  </si>
  <si>
    <t>备注</t>
  </si>
  <si>
    <t>00002603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</si>
  <si>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1982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</si>
  <si>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1975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</si>
  <si>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1789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</si>
  <si>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3084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</si>
  <si>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3120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</si>
  <si>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3165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</si>
  <si>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0792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</si>
  <si>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2729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</si>
  <si>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3313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</si>
  <si>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1984</t>
    </r>
  </si>
  <si>
    <t>辛伟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</si>
  <si>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3574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</si>
  <si>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2766</t>
    </r>
  </si>
  <si>
    <t>00003685</t>
  </si>
  <si>
    <t>卢树弟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</si>
  <si>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3468</t>
    </r>
  </si>
  <si>
    <t>00003478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</si>
  <si>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3498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</si>
  <si>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3037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</si>
  <si>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2728</t>
    </r>
  </si>
  <si>
    <t>张颖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</si>
  <si>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1988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</si>
  <si>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3112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</si>
  <si>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2769</t>
    </r>
  </si>
  <si>
    <t>刘鑫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</si>
  <si>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3583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</si>
  <si>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3577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</si>
  <si>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2184</t>
    </r>
  </si>
  <si>
    <t>系里批准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</si>
  <si>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3448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</si>
  <si>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3684</t>
    </r>
  </si>
  <si>
    <t>原方方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</si>
  <si>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3922</t>
    </r>
  </si>
  <si>
    <t>庄萃萃</t>
  </si>
  <si>
    <t>庄萃萃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</si>
  <si>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0686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</si>
  <si>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0710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</si>
  <si>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1914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</si>
  <si>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2188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</si>
  <si>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3519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</si>
  <si>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3152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</si>
  <si>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0543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</si>
  <si>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3413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</si>
  <si>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3592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</si>
  <si>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3573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</si>
  <si>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3938</t>
    </r>
  </si>
  <si>
    <t>李鹤</t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</si>
  <si>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3434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</si>
  <si>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3546</t>
    </r>
  </si>
  <si>
    <r>
      <t>0</t>
    </r>
    <r>
      <rPr>
        <sz val="11"/>
        <rFont val="宋体"/>
        <family val="0"/>
      </rPr>
      <t>000</t>
    </r>
    <r>
      <rPr>
        <sz val="11"/>
        <rFont val="宋体"/>
        <family val="0"/>
      </rPr>
      <t>3865</t>
    </r>
  </si>
  <si>
    <t>尹一楠</t>
  </si>
  <si>
    <t>尹一楠</t>
  </si>
  <si>
    <t>18-19-2学期</t>
  </si>
  <si>
    <t>19-20-1学期</t>
  </si>
  <si>
    <t>大学物理实验及绪论</t>
  </si>
  <si>
    <t>大学物理实验2</t>
  </si>
  <si>
    <t>大学物理</t>
  </si>
  <si>
    <t>大学物理Ⅲ</t>
  </si>
  <si>
    <t>24+1</t>
  </si>
  <si>
    <t>6+1</t>
  </si>
  <si>
    <r>
      <t>2</t>
    </r>
    <r>
      <rPr>
        <b/>
        <sz val="14"/>
        <rFont val="宋体"/>
        <family val="0"/>
      </rPr>
      <t>019年</t>
    </r>
    <r>
      <rPr>
        <b/>
        <sz val="14"/>
        <rFont val="宋体"/>
        <family val="0"/>
      </rPr>
      <t>物理系教师上课通勤次数统计表及津贴</t>
    </r>
  </si>
  <si>
    <t>物理系2019年教师超工作量津贴计算表</t>
  </si>
  <si>
    <t>毕业论文津贴</t>
  </si>
  <si>
    <t>系领导补助</t>
  </si>
  <si>
    <t>教学部实验室主任补助</t>
  </si>
  <si>
    <t>学生支部书记</t>
  </si>
  <si>
    <t>教工支部书记</t>
  </si>
  <si>
    <t>科级副科级</t>
  </si>
  <si>
    <t>兼职科研秘书</t>
  </si>
  <si>
    <t>兼职报账员</t>
  </si>
  <si>
    <t>科员教辅人员</t>
  </si>
  <si>
    <t>系网站维护与更新</t>
  </si>
  <si>
    <t>序号</t>
  </si>
  <si>
    <t>姓名</t>
  </si>
  <si>
    <t>日期</t>
  </si>
  <si>
    <t>备注</t>
  </si>
  <si>
    <t>物理系2019年全体教师大会考勤统计</t>
  </si>
  <si>
    <t>4.11</t>
  </si>
  <si>
    <t>10.10</t>
  </si>
  <si>
    <t>10.17</t>
  </si>
  <si>
    <t>11.7</t>
  </si>
  <si>
    <t>11.15</t>
  </si>
  <si>
    <t>11.21</t>
  </si>
  <si>
    <t>合计</t>
  </si>
  <si>
    <r>
      <t>注：1、本统计表统计时间为2019</t>
    </r>
    <r>
      <rPr>
        <sz val="12"/>
        <rFont val="宋体"/>
        <family val="0"/>
      </rPr>
      <t>年1月1日至201</t>
    </r>
    <r>
      <rPr>
        <sz val="12"/>
        <rFont val="宋体"/>
        <family val="0"/>
      </rPr>
      <t>9</t>
    </r>
    <r>
      <rPr>
        <sz val="12"/>
        <rFont val="宋体"/>
        <family val="0"/>
      </rPr>
      <t>年12月31日；2</t>
    </r>
    <r>
      <rPr>
        <sz val="12"/>
        <rFont val="宋体"/>
        <family val="0"/>
      </rPr>
      <t xml:space="preserve">、本统计表统计的数据为全系大会出勤情况，不含其它会议出勤次数；3、本统计表数据来源于出勤大会的本人签字                                   </t>
    </r>
  </si>
  <si>
    <t>庄萃萃</t>
  </si>
  <si>
    <t>李鹤</t>
  </si>
  <si>
    <r>
      <t>物理系201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年4%津贴分配明细表</t>
    </r>
  </si>
  <si>
    <r>
      <t xml:space="preserve"> 注：2019年教学工作量平均值为573.83</t>
    </r>
    <r>
      <rPr>
        <b/>
        <sz val="12"/>
        <color indexed="10"/>
        <rFont val="宋体"/>
        <family val="0"/>
      </rPr>
      <t>,平均工作量的1/6为95.6</t>
    </r>
  </si>
  <si>
    <r>
      <t>超工作量+通勤+毕业论文</t>
    </r>
    <r>
      <rPr>
        <b/>
        <sz val="12"/>
        <rFont val="宋体"/>
        <family val="0"/>
      </rPr>
      <t>+</t>
    </r>
    <r>
      <rPr>
        <b/>
        <sz val="12"/>
        <rFont val="宋体"/>
        <family val="0"/>
      </rPr>
      <t>系内教师学术、教育教学津贴</t>
    </r>
  </si>
  <si>
    <t>2个月中职8个月副高</t>
  </si>
  <si>
    <t>教学事故扣发19年2个月津贴，20年1个月津贴</t>
  </si>
  <si>
    <t>周例会补助</t>
  </si>
  <si>
    <t>教学初职</t>
  </si>
  <si>
    <t>教学副高</t>
  </si>
  <si>
    <t>辛伟</t>
  </si>
  <si>
    <t>刘晓旭</t>
  </si>
  <si>
    <t>教学中职</t>
  </si>
  <si>
    <t>张颖</t>
  </si>
  <si>
    <t>韩超</t>
  </si>
  <si>
    <r>
      <t>物理系201</t>
    </r>
    <r>
      <rPr>
        <b/>
        <sz val="16"/>
        <rFont val="宋体"/>
        <family val="0"/>
      </rPr>
      <t>9</t>
    </r>
    <r>
      <rPr>
        <b/>
        <sz val="16"/>
        <rFont val="宋体"/>
        <family val="0"/>
      </rPr>
      <t>年年终津贴补发金额表</t>
    </r>
  </si>
  <si>
    <r>
      <t>河北科技师范学院
201</t>
    </r>
    <r>
      <rPr>
        <b/>
        <sz val="14"/>
        <rFont val="宋体"/>
        <family val="0"/>
      </rPr>
      <t>9</t>
    </r>
    <r>
      <rPr>
        <b/>
        <sz val="14"/>
        <rFont val="宋体"/>
        <family val="0"/>
      </rPr>
      <t>年二级教学单位人员津贴拨付类别选择及拨付总额汇总表</t>
    </r>
  </si>
  <si>
    <t>2个月中职</t>
  </si>
  <si>
    <r>
      <t>0</t>
    </r>
    <r>
      <rPr>
        <sz val="11"/>
        <rFont val="宋体"/>
        <family val="0"/>
      </rPr>
      <t>0001789</t>
    </r>
  </si>
  <si>
    <r>
      <t>0</t>
    </r>
    <r>
      <rPr>
        <sz val="11"/>
        <rFont val="宋体"/>
        <family val="0"/>
      </rPr>
      <t>0003084</t>
    </r>
  </si>
  <si>
    <r>
      <t>0</t>
    </r>
    <r>
      <rPr>
        <sz val="11"/>
        <rFont val="宋体"/>
        <family val="0"/>
      </rPr>
      <t>0003120</t>
    </r>
  </si>
  <si>
    <r>
      <t>0</t>
    </r>
    <r>
      <rPr>
        <sz val="11"/>
        <rFont val="宋体"/>
        <family val="0"/>
      </rPr>
      <t>0003165</t>
    </r>
  </si>
  <si>
    <r>
      <t>0</t>
    </r>
    <r>
      <rPr>
        <sz val="11"/>
        <rFont val="宋体"/>
        <family val="0"/>
      </rPr>
      <t>0000792</t>
    </r>
  </si>
  <si>
    <r>
      <t>0</t>
    </r>
    <r>
      <rPr>
        <sz val="11"/>
        <rFont val="宋体"/>
        <family val="0"/>
      </rPr>
      <t>0003468</t>
    </r>
  </si>
  <si>
    <t>00003478</t>
  </si>
  <si>
    <r>
      <t>0</t>
    </r>
    <r>
      <rPr>
        <sz val="11"/>
        <color indexed="10"/>
        <rFont val="宋体"/>
        <family val="0"/>
      </rPr>
      <t>0002184</t>
    </r>
  </si>
  <si>
    <r>
      <t>0</t>
    </r>
    <r>
      <rPr>
        <sz val="11"/>
        <color indexed="10"/>
        <rFont val="宋体"/>
        <family val="0"/>
      </rPr>
      <t>0000543</t>
    </r>
  </si>
  <si>
    <t>刘金华</t>
  </si>
  <si>
    <t>00002080</t>
  </si>
  <si>
    <t>单位（盖章）：物理系</t>
  </si>
  <si>
    <t>教学副高</t>
  </si>
  <si>
    <t>刘金华</t>
  </si>
  <si>
    <t>教学副高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</si>
</sst>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0_);[Red]\(0.00\)"/>
    <numFmt numFmtId="182" formatCode="#,##0.00_);[Red]\(#,##0.00\)"/>
  </numFmts>
  <fonts count="56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MS Sans Serif"/>
      <family val="2"/>
    </font>
    <font>
      <b/>
      <sz val="14"/>
      <name val="宋体"/>
      <family val="0"/>
    </font>
    <font>
      <b/>
      <sz val="18"/>
      <name val="宋体"/>
      <family val="0"/>
    </font>
    <font>
      <b/>
      <sz val="16"/>
      <name val="宋体"/>
      <family val="0"/>
    </font>
    <font>
      <sz val="10.5"/>
      <name val="宋体"/>
      <family val="0"/>
    </font>
    <font>
      <b/>
      <sz val="12"/>
      <color indexed="10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FF0000"/>
      <name val="宋体"/>
      <family val="0"/>
    </font>
    <font>
      <sz val="10"/>
      <color rgb="FFFF0000"/>
      <name val="宋体"/>
      <family val="0"/>
    </font>
    <font>
      <sz val="11"/>
      <name val="Cambria"/>
      <family val="0"/>
    </font>
    <font>
      <b/>
      <sz val="12"/>
      <color rgb="FFFF0000"/>
      <name val="宋体"/>
      <family val="0"/>
    </font>
    <font>
      <sz val="12"/>
      <color theme="1"/>
      <name val="宋体"/>
      <family val="0"/>
    </font>
    <font>
      <sz val="12"/>
      <color rgb="FFFF0000"/>
      <name val="宋体"/>
      <family val="0"/>
    </font>
    <font>
      <sz val="11"/>
      <color rgb="FFFF0000"/>
      <name val="Cambria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7" fillId="0" borderId="3" applyNumberFormat="0" applyFill="0" applyAlignment="0" applyProtection="0"/>
    <xf numFmtId="0" fontId="37" fillId="0" borderId="0" applyNumberFormat="0" applyFill="0" applyBorder="0" applyAlignment="0" applyProtection="0"/>
    <xf numFmtId="0" fontId="38" fillId="19" borderId="0" applyNumberFormat="0" applyBorder="0" applyAlignment="0" applyProtection="0"/>
    <xf numFmtId="0" fontId="7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39" fillId="20" borderId="0" applyNumberFormat="0" applyBorder="0" applyAlignment="0" applyProtection="0"/>
    <xf numFmtId="0" fontId="40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1" borderId="5" applyNumberFormat="0" applyAlignment="0" applyProtection="0"/>
    <xf numFmtId="0" fontId="42" fillId="22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6" fillId="29" borderId="0" applyNumberFormat="0" applyBorder="0" applyAlignment="0" applyProtection="0"/>
    <xf numFmtId="0" fontId="47" fillId="21" borderId="8" applyNumberFormat="0" applyAlignment="0" applyProtection="0"/>
    <xf numFmtId="0" fontId="48" fillId="30" borderId="5" applyNumberFormat="0" applyAlignment="0" applyProtection="0"/>
    <xf numFmtId="0" fontId="0" fillId="31" borderId="9" applyNumberFormat="0" applyFont="0" applyAlignment="0" applyProtection="0"/>
  </cellStyleXfs>
  <cellXfs count="303">
    <xf numFmtId="0" fontId="0" fillId="0" borderId="0" xfId="0" applyAlignment="1">
      <alignment/>
    </xf>
    <xf numFmtId="0" fontId="0" fillId="0" borderId="0" xfId="0" applyAlignment="1">
      <alignment vertical="center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0" fillId="0" borderId="0" xfId="0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4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49" fontId="3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49" fontId="51" fillId="0" borderId="10" xfId="42" applyNumberFormat="1" applyFont="1" applyBorder="1" applyAlignment="1">
      <alignment horizontal="center" vertical="center" wrapText="1"/>
      <protection/>
    </xf>
    <xf numFmtId="49" fontId="51" fillId="0" borderId="11" xfId="42" applyNumberFormat="1" applyFont="1" applyBorder="1" applyAlignment="1">
      <alignment horizontal="center" vertical="center" wrapText="1"/>
      <protection/>
    </xf>
    <xf numFmtId="0" fontId="3" fillId="0" borderId="11" xfId="0" applyFont="1" applyBorder="1" applyAlignment="1">
      <alignment horizontal="center" vertical="center" wrapText="1"/>
    </xf>
    <xf numFmtId="0" fontId="50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49" fontId="51" fillId="0" borderId="10" xfId="41" applyNumberFormat="1" applyFont="1" applyBorder="1" applyAlignment="1">
      <alignment horizontal="center" vertical="center" wrapText="1"/>
      <protection/>
    </xf>
    <xf numFmtId="49" fontId="51" fillId="0" borderId="10" xfId="46" applyNumberFormat="1" applyFont="1" applyBorder="1" applyAlignment="1">
      <alignment horizontal="center" vertical="center" wrapText="1"/>
      <protection/>
    </xf>
    <xf numFmtId="49" fontId="51" fillId="0" borderId="10" xfId="41" applyNumberFormat="1" applyFont="1" applyFill="1" applyBorder="1" applyAlignment="1">
      <alignment horizontal="center" vertical="center" wrapText="1"/>
      <protection/>
    </xf>
    <xf numFmtId="49" fontId="51" fillId="0" borderId="10" xfId="45" applyNumberFormat="1" applyFont="1" applyBorder="1" applyAlignment="1">
      <alignment horizontal="center" vertical="center" wrapText="1"/>
      <protection/>
    </xf>
    <xf numFmtId="49" fontId="51" fillId="0" borderId="10" xfId="47" applyNumberFormat="1" applyFont="1" applyBorder="1" applyAlignment="1">
      <alignment horizontal="center" vertical="center" wrapText="1"/>
      <protection/>
    </xf>
    <xf numFmtId="180" fontId="0" fillId="0" borderId="10" xfId="0" applyNumberFormat="1" applyBorder="1" applyAlignment="1">
      <alignment horizontal="center"/>
    </xf>
    <xf numFmtId="180" fontId="0" fillId="0" borderId="10" xfId="0" applyNumberFormat="1" applyBorder="1" applyAlignment="1">
      <alignment/>
    </xf>
    <xf numFmtId="49" fontId="51" fillId="0" borderId="10" xfId="0" applyNumberFormat="1" applyFont="1" applyBorder="1" applyAlignment="1">
      <alignment horizontal="center" vertical="center"/>
    </xf>
    <xf numFmtId="49" fontId="51" fillId="0" borderId="10" xfId="40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49" fontId="51" fillId="0" borderId="10" xfId="48" applyNumberFormat="1" applyFont="1" applyBorder="1" applyAlignment="1">
      <alignment horizontal="center" vertical="center" wrapText="1"/>
      <protection/>
    </xf>
    <xf numFmtId="49" fontId="51" fillId="0" borderId="10" xfId="44" applyNumberFormat="1" applyFont="1" applyBorder="1" applyAlignment="1">
      <alignment horizontal="center" vertical="center" wrapText="1"/>
      <protection/>
    </xf>
    <xf numFmtId="49" fontId="51" fillId="0" borderId="10" xfId="43" applyNumberFormat="1" applyFont="1" applyBorder="1" applyAlignment="1">
      <alignment horizontal="center" vertical="center" wrapText="1"/>
      <protection/>
    </xf>
    <xf numFmtId="49" fontId="51" fillId="0" borderId="10" xfId="42" applyNumberFormat="1" applyFont="1" applyBorder="1" applyAlignment="1">
      <alignment horizontal="center" vertical="center" wrapText="1"/>
      <protection/>
    </xf>
    <xf numFmtId="0" fontId="0" fillId="0" borderId="0" xfId="0" applyAlignment="1">
      <alignment horizontal="center"/>
    </xf>
    <xf numFmtId="180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81" fontId="4" fillId="0" borderId="10" xfId="0" applyNumberFormat="1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/>
    </xf>
    <xf numFmtId="0" fontId="52" fillId="0" borderId="0" xfId="0" applyFont="1" applyAlignment="1">
      <alignment/>
    </xf>
    <xf numFmtId="0" fontId="4" fillId="0" borderId="10" xfId="0" applyFont="1" applyBorder="1" applyAlignment="1">
      <alignment horizontal="center" vertical="center" wrapText="1"/>
    </xf>
    <xf numFmtId="182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53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/>
    </xf>
    <xf numFmtId="182" fontId="0" fillId="0" borderId="10" xfId="0" applyNumberFormat="1" applyBorder="1" applyAlignment="1">
      <alignment/>
    </xf>
    <xf numFmtId="182" fontId="0" fillId="0" borderId="10" xfId="0" applyNumberFormat="1" applyBorder="1" applyAlignment="1">
      <alignment horizontal="center"/>
    </xf>
    <xf numFmtId="182" fontId="0" fillId="0" borderId="10" xfId="0" applyNumberForma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49" fontId="53" fillId="0" borderId="1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54" fillId="0" borderId="0" xfId="0" applyFont="1" applyAlignment="1">
      <alignment horizontal="center"/>
    </xf>
    <xf numFmtId="182" fontId="0" fillId="0" borderId="0" xfId="0" applyNumberFormat="1" applyAlignment="1">
      <alignment/>
    </xf>
    <xf numFmtId="182" fontId="0" fillId="0" borderId="0" xfId="0" applyNumberFormat="1" applyAlignment="1">
      <alignment horizontal="center"/>
    </xf>
    <xf numFmtId="182" fontId="0" fillId="0" borderId="0" xfId="0" applyNumberFormat="1" applyAlignment="1">
      <alignment horizontal="left"/>
    </xf>
    <xf numFmtId="0" fontId="50" fillId="0" borderId="0" xfId="0" applyFont="1" applyAlignment="1">
      <alignment horizontal="left" wrapText="1"/>
    </xf>
    <xf numFmtId="0" fontId="2" fillId="0" borderId="0" xfId="0" applyFont="1" applyAlignment="1">
      <alignment horizontal="left" wrapText="1"/>
    </xf>
    <xf numFmtId="0" fontId="50" fillId="0" borderId="0" xfId="0" applyFont="1" applyAlignment="1">
      <alignment horizontal="center" wrapText="1"/>
    </xf>
    <xf numFmtId="0" fontId="2" fillId="0" borderId="0" xfId="0" applyFont="1" applyAlignment="1">
      <alignment horizontal="left"/>
    </xf>
    <xf numFmtId="0" fontId="50" fillId="0" borderId="0" xfId="0" applyFont="1" applyAlignment="1">
      <alignment horizontal="left"/>
    </xf>
    <xf numFmtId="0" fontId="5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Font="1" applyBorder="1" applyAlignment="1">
      <alignment/>
    </xf>
    <xf numFmtId="182" fontId="0" fillId="0" borderId="10" xfId="0" applyNumberFormat="1" applyFont="1" applyBorder="1" applyAlignment="1">
      <alignment horizontal="center" vertical="center" wrapText="1"/>
    </xf>
    <xf numFmtId="180" fontId="4" fillId="0" borderId="10" xfId="0" applyNumberFormat="1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49" fontId="55" fillId="0" borderId="10" xfId="41" applyNumberFormat="1" applyFont="1" applyBorder="1" applyAlignment="1">
      <alignment horizontal="center" vertical="center" wrapText="1"/>
      <protection/>
    </xf>
    <xf numFmtId="0" fontId="54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0" fontId="54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 wrapText="1"/>
    </xf>
    <xf numFmtId="0" fontId="54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49" fontId="55" fillId="0" borderId="10" xfId="0" applyNumberFormat="1" applyFont="1" applyBorder="1" applyAlignment="1">
      <alignment horizontal="center"/>
    </xf>
    <xf numFmtId="49" fontId="49" fillId="0" borderId="10" xfId="0" applyNumberFormat="1" applyFont="1" applyBorder="1" applyAlignment="1">
      <alignment horizontal="center" vertical="center"/>
    </xf>
    <xf numFmtId="49" fontId="51" fillId="0" borderId="10" xfId="41" applyNumberFormat="1" applyFont="1" applyFill="1" applyBorder="1" applyAlignment="1">
      <alignment horizontal="center" vertical="center" wrapText="1"/>
      <protection/>
    </xf>
    <xf numFmtId="49" fontId="51" fillId="0" borderId="10" xfId="40" applyNumberFormat="1" applyFont="1" applyBorder="1" applyAlignment="1">
      <alignment horizontal="center" vertical="center" wrapText="1"/>
      <protection/>
    </xf>
    <xf numFmtId="49" fontId="51" fillId="0" borderId="10" xfId="48" applyNumberFormat="1" applyFont="1" applyBorder="1" applyAlignment="1">
      <alignment horizontal="center" vertical="center" wrapText="1"/>
      <protection/>
    </xf>
    <xf numFmtId="49" fontId="51" fillId="0" borderId="10" xfId="41" applyNumberFormat="1" applyFont="1" applyBorder="1" applyAlignment="1">
      <alignment horizontal="center" vertical="center" wrapText="1"/>
      <protection/>
    </xf>
    <xf numFmtId="49" fontId="51" fillId="0" borderId="10" xfId="44" applyNumberFormat="1" applyFont="1" applyBorder="1" applyAlignment="1">
      <alignment horizontal="center" vertical="center" wrapText="1"/>
      <protection/>
    </xf>
    <xf numFmtId="49" fontId="51" fillId="0" borderId="10" xfId="43" applyNumberFormat="1" applyFont="1" applyBorder="1" applyAlignment="1">
      <alignment horizontal="center" vertical="center" wrapText="1"/>
      <protection/>
    </xf>
    <xf numFmtId="49" fontId="51" fillId="0" borderId="11" xfId="42" applyNumberFormat="1" applyFont="1" applyBorder="1" applyAlignment="1">
      <alignment horizontal="center" vertical="center" wrapText="1"/>
      <protection/>
    </xf>
    <xf numFmtId="49" fontId="51" fillId="0" borderId="10" xfId="42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vertical="center"/>
    </xf>
    <xf numFmtId="0" fontId="4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/>
    </xf>
    <xf numFmtId="0" fontId="4" fillId="4" borderId="11" xfId="0" applyFont="1" applyFill="1" applyBorder="1" applyAlignment="1">
      <alignment vertical="center" wrapText="1"/>
    </xf>
    <xf numFmtId="0" fontId="4" fillId="4" borderId="13" xfId="0" applyFont="1" applyFill="1" applyBorder="1" applyAlignment="1">
      <alignment vertical="center" wrapText="1"/>
    </xf>
    <xf numFmtId="0" fontId="4" fillId="4" borderId="14" xfId="0" applyFont="1" applyFill="1" applyBorder="1" applyAlignment="1">
      <alignment vertical="center" wrapText="1"/>
    </xf>
    <xf numFmtId="0" fontId="4" fillId="0" borderId="10" xfId="0" applyFont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180" fontId="54" fillId="0" borderId="10" xfId="0" applyNumberFormat="1" applyFont="1" applyBorder="1" applyAlignment="1">
      <alignment horizontal="center"/>
    </xf>
    <xf numFmtId="49" fontId="51" fillId="0" borderId="10" xfId="46" applyNumberFormat="1" applyFont="1" applyBorder="1" applyAlignment="1">
      <alignment horizontal="center" vertical="center" wrapText="1"/>
      <protection/>
    </xf>
    <xf numFmtId="49" fontId="55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55" fillId="0" borderId="10" xfId="41" applyNumberFormat="1" applyFont="1" applyBorder="1" applyAlignment="1">
      <alignment horizontal="center" vertical="center" wrapText="1"/>
      <protection/>
    </xf>
    <xf numFmtId="49" fontId="51" fillId="0" borderId="10" xfId="45" applyNumberFormat="1" applyFont="1" applyBorder="1" applyAlignment="1">
      <alignment horizontal="center" vertical="center" wrapText="1"/>
      <protection/>
    </xf>
    <xf numFmtId="49" fontId="51" fillId="0" borderId="10" xfId="47" applyNumberFormat="1" applyFont="1" applyBorder="1" applyAlignment="1">
      <alignment horizontal="center" vertical="center" wrapText="1"/>
      <protection/>
    </xf>
    <xf numFmtId="49" fontId="51" fillId="0" borderId="10" xfId="0" applyNumberFormat="1" applyFont="1" applyBorder="1" applyAlignment="1">
      <alignment horizontal="center" vertical="center"/>
    </xf>
    <xf numFmtId="180" fontId="0" fillId="32" borderId="10" xfId="0" applyNumberFormat="1" applyFont="1" applyFill="1" applyBorder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left" wrapText="1"/>
    </xf>
    <xf numFmtId="0" fontId="4" fillId="0" borderId="11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14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0" xfId="0" applyFill="1" applyAlignment="1">
      <alignment wrapText="1"/>
    </xf>
    <xf numFmtId="0" fontId="0" fillId="0" borderId="10" xfId="0" applyFill="1" applyBorder="1" applyAlignment="1">
      <alignment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54" fillId="0" borderId="10" xfId="0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NumberFormat="1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54" fillId="0" borderId="10" xfId="0" applyNumberFormat="1" applyFont="1" applyBorder="1" applyAlignment="1">
      <alignment horizontal="center" vertical="center" wrapText="1"/>
    </xf>
    <xf numFmtId="0" fontId="54" fillId="0" borderId="10" xfId="0" applyNumberFormat="1" applyFont="1" applyFill="1" applyBorder="1" applyAlignment="1">
      <alignment horizontal="center" vertical="center" wrapText="1"/>
    </xf>
    <xf numFmtId="49" fontId="5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0" fillId="0" borderId="10" xfId="0" applyNumberFormat="1" applyBorder="1" applyAlignment="1">
      <alignment horizontal="center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4" fillId="0" borderId="10" xfId="0" applyFont="1" applyBorder="1" applyAlignment="1">
      <alignment horizontal="center"/>
    </xf>
    <xf numFmtId="181" fontId="4" fillId="0" borderId="10" xfId="0" applyNumberFormat="1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0" fillId="0" borderId="10" xfId="0" applyFont="1" applyBorder="1" applyAlignment="1">
      <alignment horizontal="left" vertical="center" wrapText="1"/>
    </xf>
    <xf numFmtId="0" fontId="0" fillId="0" borderId="14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49" fontId="0" fillId="0" borderId="14" xfId="0" applyNumberFormat="1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/>
    </xf>
    <xf numFmtId="0" fontId="4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53" fillId="0" borderId="10" xfId="0" applyFont="1" applyBorder="1" applyAlignment="1">
      <alignment horizontal="center" vertical="center" wrapText="1"/>
    </xf>
    <xf numFmtId="180" fontId="4" fillId="0" borderId="10" xfId="0" applyNumberFormat="1" applyFont="1" applyBorder="1" applyAlignment="1">
      <alignment horizontal="center" vertical="center" wrapText="1"/>
    </xf>
    <xf numFmtId="180" fontId="0" fillId="33" borderId="10" xfId="0" applyNumberFormat="1" applyFill="1" applyBorder="1" applyAlignment="1">
      <alignment horizontal="center"/>
    </xf>
    <xf numFmtId="180" fontId="4" fillId="0" borderId="10" xfId="0" applyNumberFormat="1" applyFont="1" applyBorder="1" applyAlignment="1">
      <alignment horizontal="center"/>
    </xf>
    <xf numFmtId="180" fontId="0" fillId="0" borderId="0" xfId="0" applyNumberFormat="1" applyAlignment="1">
      <alignment vertical="center"/>
    </xf>
    <xf numFmtId="0" fontId="0" fillId="0" borderId="10" xfId="0" applyFont="1" applyBorder="1" applyAlignment="1">
      <alignment horizontal="center" vertical="center" wrapText="1"/>
    </xf>
    <xf numFmtId="180" fontId="0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center" vertical="center" wrapText="1"/>
    </xf>
    <xf numFmtId="180" fontId="0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54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49" fontId="51" fillId="0" borderId="10" xfId="41" applyNumberFormat="1" applyFont="1" applyBorder="1" applyAlignment="1">
      <alignment horizontal="center" vertical="center" wrapText="1"/>
      <protection/>
    </xf>
    <xf numFmtId="180" fontId="0" fillId="0" borderId="10" xfId="0" applyNumberFormat="1" applyFont="1" applyBorder="1" applyAlignment="1">
      <alignment horizontal="center"/>
    </xf>
    <xf numFmtId="49" fontId="51" fillId="0" borderId="10" xfId="0" applyNumberFormat="1" applyFont="1" applyBorder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49" fontId="55" fillId="0" borderId="10" xfId="41" applyNumberFormat="1" applyFont="1" applyFill="1" applyBorder="1" applyAlignment="1">
      <alignment horizontal="center" vertical="center" wrapText="1"/>
      <protection/>
    </xf>
    <xf numFmtId="180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49" fontId="55" fillId="0" borderId="10" xfId="41" applyNumberFormat="1" applyFont="1" applyBorder="1" applyAlignment="1">
      <alignment horizontal="center" vertical="center" wrapText="1"/>
      <protection/>
    </xf>
    <xf numFmtId="0" fontId="49" fillId="0" borderId="10" xfId="0" applyFont="1" applyBorder="1" applyAlignment="1">
      <alignment horizontal="center" vertical="center" wrapText="1"/>
    </xf>
    <xf numFmtId="49" fontId="55" fillId="0" borderId="10" xfId="42" applyNumberFormat="1" applyFont="1" applyBorder="1" applyAlignment="1">
      <alignment horizontal="center" vertical="center" wrapText="1"/>
      <protection/>
    </xf>
    <xf numFmtId="0" fontId="54" fillId="0" borderId="10" xfId="0" applyFont="1" applyBorder="1" applyAlignment="1">
      <alignment horizontal="center"/>
    </xf>
    <xf numFmtId="180" fontId="54" fillId="0" borderId="10" xfId="0" applyNumberFormat="1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wrapText="1"/>
    </xf>
    <xf numFmtId="180" fontId="54" fillId="0" borderId="10" xfId="0" applyNumberFormat="1" applyFont="1" applyBorder="1" applyAlignment="1">
      <alignment/>
    </xf>
    <xf numFmtId="0" fontId="54" fillId="0" borderId="0" xfId="0" applyFont="1" applyAlignment="1">
      <alignment/>
    </xf>
    <xf numFmtId="0" fontId="4" fillId="4" borderId="15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/>
    </xf>
    <xf numFmtId="0" fontId="4" fillId="4" borderId="15" xfId="0" applyFont="1" applyFill="1" applyBorder="1" applyAlignment="1">
      <alignment horizontal="center" vertical="center" wrapText="1"/>
    </xf>
    <xf numFmtId="0" fontId="4" fillId="4" borderId="16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18" xfId="0" applyFont="1" applyBorder="1" applyAlignment="1">
      <alignment horizontal="right" vertical="center"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4" fillId="4" borderId="10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0" borderId="15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8" fillId="0" borderId="0" xfId="0" applyFont="1" applyAlignment="1">
      <alignment horizontal="center" vertical="center" wrapText="1"/>
    </xf>
    <xf numFmtId="0" fontId="3" fillId="0" borderId="18" xfId="0" applyFont="1" applyBorder="1" applyAlignment="1">
      <alignment horizontal="left" vertical="center"/>
    </xf>
    <xf numFmtId="0" fontId="3" fillId="0" borderId="18" xfId="0" applyFont="1" applyBorder="1" applyAlignment="1">
      <alignment horizontal="left" vertical="center"/>
    </xf>
    <xf numFmtId="0" fontId="10" fillId="0" borderId="18" xfId="0" applyFont="1" applyBorder="1" applyAlignment="1">
      <alignment horizontal="center"/>
    </xf>
    <xf numFmtId="0" fontId="52" fillId="33" borderId="0" xfId="0" applyFont="1" applyFill="1" applyAlignment="1">
      <alignment horizontal="left"/>
    </xf>
    <xf numFmtId="0" fontId="10" fillId="0" borderId="18" xfId="0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4" xfId="0" applyFill="1" applyBorder="1" applyAlignment="1">
      <alignment horizontal="center" vertical="center" wrapText="1"/>
    </xf>
    <xf numFmtId="0" fontId="4" fillId="0" borderId="15" xfId="0" applyFont="1" applyBorder="1" applyAlignment="1">
      <alignment horizontal="center" wrapText="1"/>
    </xf>
    <xf numFmtId="0" fontId="4" fillId="0" borderId="17" xfId="0" applyFont="1" applyBorder="1" applyAlignment="1">
      <alignment horizont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0" fontId="0" fillId="0" borderId="17" xfId="0" applyFill="1" applyBorder="1" applyAlignment="1">
      <alignment horizontal="center"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Border="1" applyAlignment="1">
      <alignment horizontal="center" wrapText="1"/>
    </xf>
    <xf numFmtId="0" fontId="0" fillId="0" borderId="14" xfId="0" applyBorder="1" applyAlignment="1">
      <alignment horizont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3" xfId="0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wrapText="1"/>
    </xf>
    <xf numFmtId="0" fontId="10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Alignment="1">
      <alignment horizontal="left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4" fillId="33" borderId="0" xfId="0" applyFont="1" applyFill="1" applyBorder="1" applyAlignment="1">
      <alignment horizontal="center"/>
    </xf>
    <xf numFmtId="0" fontId="4" fillId="33" borderId="0" xfId="0" applyFont="1" applyFill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5" fillId="33" borderId="0" xfId="0" applyFont="1" applyFill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10" fillId="0" borderId="18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</cellXfs>
  <cellStyles count="56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" xfId="40"/>
    <cellStyle name="常规 13" xfId="41"/>
    <cellStyle name="常规 3" xfId="42"/>
    <cellStyle name="常规 4" xfId="43"/>
    <cellStyle name="常规 5" xfId="44"/>
    <cellStyle name="常规 6" xfId="45"/>
    <cellStyle name="常规 7" xfId="46"/>
    <cellStyle name="常规 8" xfId="47"/>
    <cellStyle name="常规 9" xfId="48"/>
    <cellStyle name="好" xfId="49"/>
    <cellStyle name="汇总" xfId="50"/>
    <cellStyle name="Currency" xfId="51"/>
    <cellStyle name="Currency [0]" xfId="52"/>
    <cellStyle name="计算" xfId="53"/>
    <cellStyle name="检查单元格" xfId="54"/>
    <cellStyle name="解释性文本" xfId="55"/>
    <cellStyle name="警告文本" xfId="56"/>
    <cellStyle name="链接单元格" xfId="57"/>
    <cellStyle name="Comma" xfId="58"/>
    <cellStyle name="Comma [0]" xfId="59"/>
    <cellStyle name="强调文字颜色 1" xfId="60"/>
    <cellStyle name="强调文字颜色 2" xfId="61"/>
    <cellStyle name="强调文字颜色 3" xfId="62"/>
    <cellStyle name="强调文字颜色 4" xfId="63"/>
    <cellStyle name="强调文字颜色 5" xfId="64"/>
    <cellStyle name="强调文字颜色 6" xfId="65"/>
    <cellStyle name="适中" xfId="66"/>
    <cellStyle name="输出" xfId="67"/>
    <cellStyle name="输入" xfId="68"/>
    <cellStyle name="注释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6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A3" sqref="A3:I3"/>
    </sheetView>
  </sheetViews>
  <sheetFormatPr defaultColWidth="9.00390625" defaultRowHeight="14.25"/>
  <cols>
    <col min="1" max="1" width="5.125" style="0" customWidth="1"/>
    <col min="2" max="2" width="9.375" style="0" customWidth="1"/>
    <col min="3" max="4" width="10.125" style="0" customWidth="1"/>
    <col min="5" max="5" width="12.25390625" style="0" customWidth="1"/>
    <col min="6" max="7" width="13.875" style="0" customWidth="1"/>
    <col min="8" max="8" width="11.875" style="0" customWidth="1"/>
    <col min="9" max="9" width="10.875" style="0" customWidth="1"/>
    <col min="10" max="10" width="11.75390625" style="0" customWidth="1"/>
    <col min="11" max="11" width="20.375" style="0" customWidth="1"/>
  </cols>
  <sheetData>
    <row r="1" spans="1:11" ht="14.25" customHeight="1">
      <c r="A1" s="236" t="s">
        <v>5</v>
      </c>
      <c r="B1" s="236"/>
      <c r="C1" s="236"/>
      <c r="D1" s="13"/>
      <c r="E1" s="13"/>
      <c r="F1" s="1"/>
      <c r="G1" s="1"/>
      <c r="H1" s="1"/>
      <c r="I1" s="1"/>
      <c r="J1" s="1"/>
      <c r="K1" s="1"/>
    </row>
    <row r="2" spans="1:11" ht="38.25" customHeight="1">
      <c r="A2" s="237" t="s">
        <v>260</v>
      </c>
      <c r="B2" s="237"/>
      <c r="C2" s="238"/>
      <c r="D2" s="238"/>
      <c r="E2" s="238"/>
      <c r="F2" s="238"/>
      <c r="G2" s="238"/>
      <c r="H2" s="238"/>
      <c r="I2" s="238"/>
      <c r="J2" s="238"/>
      <c r="K2" s="238"/>
    </row>
    <row r="3" spans="1:11" s="2" customFormat="1" ht="13.5">
      <c r="A3" s="239" t="s">
        <v>401</v>
      </c>
      <c r="B3" s="240"/>
      <c r="C3" s="240"/>
      <c r="D3" s="240"/>
      <c r="E3" s="240"/>
      <c r="F3" s="240"/>
      <c r="G3" s="240"/>
      <c r="H3" s="240"/>
      <c r="I3" s="240"/>
      <c r="J3" s="241" t="s">
        <v>6</v>
      </c>
      <c r="K3" s="241"/>
    </row>
    <row r="4" spans="1:11" s="4" customFormat="1" ht="42" customHeight="1">
      <c r="A4" s="3" t="s">
        <v>178</v>
      </c>
      <c r="B4" s="93" t="s">
        <v>179</v>
      </c>
      <c r="C4" s="3" t="s">
        <v>180</v>
      </c>
      <c r="D4" s="3" t="s">
        <v>181</v>
      </c>
      <c r="E4" s="3" t="s">
        <v>182</v>
      </c>
      <c r="F4" s="3" t="s">
        <v>183</v>
      </c>
      <c r="G4" s="3" t="s">
        <v>184</v>
      </c>
      <c r="H4" s="3" t="s">
        <v>185</v>
      </c>
      <c r="I4" s="3" t="s">
        <v>186</v>
      </c>
      <c r="J4" s="3" t="s">
        <v>187</v>
      </c>
      <c r="K4" s="3" t="s">
        <v>188</v>
      </c>
    </row>
    <row r="5" spans="1:11" s="19" customFormat="1" ht="12.75" customHeight="1">
      <c r="A5" s="18">
        <v>1</v>
      </c>
      <c r="B5" s="33" t="s">
        <v>189</v>
      </c>
      <c r="C5" s="18" t="s">
        <v>38</v>
      </c>
      <c r="D5" s="18" t="s">
        <v>190</v>
      </c>
      <c r="E5" s="18" t="s">
        <v>191</v>
      </c>
      <c r="F5" s="18" t="s">
        <v>39</v>
      </c>
      <c r="G5" s="18">
        <v>4424</v>
      </c>
      <c r="H5" s="18">
        <v>1</v>
      </c>
      <c r="I5" s="18">
        <v>10</v>
      </c>
      <c r="J5" s="18">
        <f>G5*I5</f>
        <v>44240</v>
      </c>
      <c r="K5" s="18"/>
    </row>
    <row r="6" spans="1:11" s="19" customFormat="1" ht="12.75" customHeight="1">
      <c r="A6" s="18">
        <v>2</v>
      </c>
      <c r="B6" s="33" t="s">
        <v>192</v>
      </c>
      <c r="C6" s="18" t="s">
        <v>40</v>
      </c>
      <c r="D6" s="18" t="s">
        <v>190</v>
      </c>
      <c r="E6" s="18" t="s">
        <v>191</v>
      </c>
      <c r="F6" s="18" t="s">
        <v>39</v>
      </c>
      <c r="G6" s="18">
        <v>4424</v>
      </c>
      <c r="H6" s="18">
        <v>1</v>
      </c>
      <c r="I6" s="18">
        <v>10</v>
      </c>
      <c r="J6" s="18">
        <f aca="true" t="shared" si="0" ref="J6:J46">G6*I6</f>
        <v>44240</v>
      </c>
      <c r="K6" s="18"/>
    </row>
    <row r="7" spans="1:11" s="19" customFormat="1" ht="12.75" customHeight="1">
      <c r="A7" s="18">
        <v>3</v>
      </c>
      <c r="B7" s="33" t="s">
        <v>193</v>
      </c>
      <c r="C7" s="18" t="s">
        <v>41</v>
      </c>
      <c r="D7" s="18" t="s">
        <v>190</v>
      </c>
      <c r="E7" s="18" t="s">
        <v>191</v>
      </c>
      <c r="F7" s="18" t="s">
        <v>39</v>
      </c>
      <c r="G7" s="18">
        <v>4424</v>
      </c>
      <c r="H7" s="18">
        <v>1</v>
      </c>
      <c r="I7" s="18">
        <v>10</v>
      </c>
      <c r="J7" s="18">
        <f t="shared" si="0"/>
        <v>44240</v>
      </c>
      <c r="K7" s="18"/>
    </row>
    <row r="8" spans="1:11" s="19" customFormat="1" ht="12.75" customHeight="1">
      <c r="A8" s="18">
        <v>4</v>
      </c>
      <c r="B8" s="33" t="s">
        <v>194</v>
      </c>
      <c r="C8" s="18" t="s">
        <v>42</v>
      </c>
      <c r="D8" s="18" t="s">
        <v>190</v>
      </c>
      <c r="E8" s="18" t="s">
        <v>191</v>
      </c>
      <c r="F8" s="18" t="s">
        <v>43</v>
      </c>
      <c r="G8" s="18">
        <v>3328</v>
      </c>
      <c r="H8" s="18">
        <v>1</v>
      </c>
      <c r="I8" s="18">
        <v>10</v>
      </c>
      <c r="J8" s="18">
        <f t="shared" si="0"/>
        <v>33280</v>
      </c>
      <c r="K8" s="18"/>
    </row>
    <row r="9" spans="1:11" s="19" customFormat="1" ht="12.75" customHeight="1">
      <c r="A9" s="18">
        <v>5</v>
      </c>
      <c r="B9" s="33" t="s">
        <v>195</v>
      </c>
      <c r="C9" s="18" t="s">
        <v>44</v>
      </c>
      <c r="D9" s="18" t="s">
        <v>190</v>
      </c>
      <c r="E9" s="18" t="s">
        <v>191</v>
      </c>
      <c r="F9" s="18" t="s">
        <v>43</v>
      </c>
      <c r="G9" s="18">
        <v>3328</v>
      </c>
      <c r="H9" s="18">
        <v>1</v>
      </c>
      <c r="I9" s="18">
        <v>10</v>
      </c>
      <c r="J9" s="18">
        <f t="shared" si="0"/>
        <v>33280</v>
      </c>
      <c r="K9" s="18"/>
    </row>
    <row r="10" spans="1:11" s="19" customFormat="1" ht="12.75" customHeight="1">
      <c r="A10" s="18">
        <v>6</v>
      </c>
      <c r="B10" s="33" t="s">
        <v>196</v>
      </c>
      <c r="C10" s="18" t="s">
        <v>45</v>
      </c>
      <c r="D10" s="18" t="s">
        <v>190</v>
      </c>
      <c r="E10" s="18" t="s">
        <v>191</v>
      </c>
      <c r="F10" s="18" t="s">
        <v>43</v>
      </c>
      <c r="G10" s="18">
        <v>3328</v>
      </c>
      <c r="H10" s="18">
        <v>1</v>
      </c>
      <c r="I10" s="18">
        <v>10</v>
      </c>
      <c r="J10" s="18">
        <f t="shared" si="0"/>
        <v>33280</v>
      </c>
      <c r="K10" s="18"/>
    </row>
    <row r="11" spans="1:11" s="19" customFormat="1" ht="12.75" customHeight="1">
      <c r="A11" s="18">
        <v>7</v>
      </c>
      <c r="B11" s="33" t="s">
        <v>197</v>
      </c>
      <c r="C11" s="18" t="s">
        <v>46</v>
      </c>
      <c r="D11" s="18" t="s">
        <v>190</v>
      </c>
      <c r="E11" s="18" t="s">
        <v>191</v>
      </c>
      <c r="F11" s="18" t="s">
        <v>43</v>
      </c>
      <c r="G11" s="18">
        <v>3328</v>
      </c>
      <c r="H11" s="18">
        <v>1</v>
      </c>
      <c r="I11" s="18">
        <v>10</v>
      </c>
      <c r="J11" s="18">
        <f t="shared" si="0"/>
        <v>33280</v>
      </c>
      <c r="K11" s="18"/>
    </row>
    <row r="12" spans="1:11" s="19" customFormat="1" ht="12.75" customHeight="1">
      <c r="A12" s="18">
        <v>8</v>
      </c>
      <c r="B12" s="33" t="s">
        <v>198</v>
      </c>
      <c r="C12" s="18" t="s">
        <v>47</v>
      </c>
      <c r="D12" s="18" t="s">
        <v>190</v>
      </c>
      <c r="E12" s="18" t="s">
        <v>191</v>
      </c>
      <c r="F12" s="18" t="s">
        <v>43</v>
      </c>
      <c r="G12" s="18">
        <v>3328</v>
      </c>
      <c r="H12" s="18">
        <v>1</v>
      </c>
      <c r="I12" s="18">
        <v>10</v>
      </c>
      <c r="J12" s="18">
        <f t="shared" si="0"/>
        <v>33280</v>
      </c>
      <c r="K12" s="18"/>
    </row>
    <row r="13" spans="1:11" s="19" customFormat="1" ht="12.75" customHeight="1">
      <c r="A13" s="18">
        <v>9</v>
      </c>
      <c r="B13" s="33" t="s">
        <v>199</v>
      </c>
      <c r="C13" s="18" t="s">
        <v>48</v>
      </c>
      <c r="D13" s="18" t="s">
        <v>190</v>
      </c>
      <c r="E13" s="18" t="s">
        <v>191</v>
      </c>
      <c r="F13" s="18" t="s">
        <v>200</v>
      </c>
      <c r="G13" s="18">
        <v>3328</v>
      </c>
      <c r="H13" s="18">
        <v>1</v>
      </c>
      <c r="I13" s="18">
        <v>10</v>
      </c>
      <c r="J13" s="18">
        <f t="shared" si="0"/>
        <v>33280</v>
      </c>
      <c r="K13" s="18"/>
    </row>
    <row r="14" spans="1:11" s="19" customFormat="1" ht="12.75" customHeight="1">
      <c r="A14" s="18">
        <v>10</v>
      </c>
      <c r="B14" s="33" t="s">
        <v>201</v>
      </c>
      <c r="C14" s="18" t="s">
        <v>50</v>
      </c>
      <c r="D14" s="18" t="s">
        <v>190</v>
      </c>
      <c r="E14" s="18" t="s">
        <v>191</v>
      </c>
      <c r="F14" s="18" t="s">
        <v>200</v>
      </c>
      <c r="G14" s="18">
        <v>3328</v>
      </c>
      <c r="H14" s="18">
        <v>1</v>
      </c>
      <c r="I14" s="18">
        <v>10</v>
      </c>
      <c r="J14" s="18">
        <f t="shared" si="0"/>
        <v>33280</v>
      </c>
      <c r="K14" s="18"/>
    </row>
    <row r="15" spans="1:11" s="19" customFormat="1" ht="12.75" customHeight="1">
      <c r="A15" s="18">
        <v>11</v>
      </c>
      <c r="B15" s="33" t="s">
        <v>202</v>
      </c>
      <c r="C15" s="18" t="s">
        <v>203</v>
      </c>
      <c r="D15" s="18" t="s">
        <v>190</v>
      </c>
      <c r="E15" s="18" t="s">
        <v>191</v>
      </c>
      <c r="F15" s="18" t="s">
        <v>200</v>
      </c>
      <c r="G15" s="18">
        <v>3328</v>
      </c>
      <c r="H15" s="18">
        <v>1</v>
      </c>
      <c r="I15" s="18">
        <v>10</v>
      </c>
      <c r="J15" s="18">
        <f t="shared" si="0"/>
        <v>33280</v>
      </c>
      <c r="K15" s="18"/>
    </row>
    <row r="16" spans="1:11" s="19" customFormat="1" ht="12.75" customHeight="1">
      <c r="A16" s="18">
        <v>12</v>
      </c>
      <c r="B16" s="34" t="s">
        <v>204</v>
      </c>
      <c r="C16" s="18" t="s">
        <v>52</v>
      </c>
      <c r="D16" s="18" t="s">
        <v>190</v>
      </c>
      <c r="E16" s="18" t="s">
        <v>191</v>
      </c>
      <c r="F16" s="18" t="s">
        <v>200</v>
      </c>
      <c r="G16" s="18">
        <v>3328</v>
      </c>
      <c r="H16" s="18">
        <v>1</v>
      </c>
      <c r="I16" s="18">
        <v>10</v>
      </c>
      <c r="J16" s="18">
        <f t="shared" si="0"/>
        <v>33280</v>
      </c>
      <c r="K16" s="18"/>
    </row>
    <row r="17" spans="1:11" s="19" customFormat="1" ht="12.75" customHeight="1">
      <c r="A17" s="18">
        <v>13</v>
      </c>
      <c r="B17" s="33" t="s">
        <v>205</v>
      </c>
      <c r="C17" s="18" t="s">
        <v>59</v>
      </c>
      <c r="D17" s="18" t="s">
        <v>190</v>
      </c>
      <c r="E17" s="18" t="s">
        <v>191</v>
      </c>
      <c r="F17" s="18" t="s">
        <v>200</v>
      </c>
      <c r="G17" s="18">
        <v>3328</v>
      </c>
      <c r="H17" s="18">
        <v>1</v>
      </c>
      <c r="I17" s="18">
        <v>10</v>
      </c>
      <c r="J17" s="18">
        <f>G17*I17</f>
        <v>33280</v>
      </c>
      <c r="K17" s="18"/>
    </row>
    <row r="18" spans="1:11" s="19" customFormat="1" ht="12.75" customHeight="1">
      <c r="A18" s="18">
        <v>14</v>
      </c>
      <c r="B18" s="94" t="s">
        <v>206</v>
      </c>
      <c r="C18" s="95" t="s">
        <v>207</v>
      </c>
      <c r="D18" s="91" t="s">
        <v>190</v>
      </c>
      <c r="E18" s="91" t="s">
        <v>191</v>
      </c>
      <c r="F18" s="91" t="s">
        <v>200</v>
      </c>
      <c r="G18" s="91">
        <v>2556</v>
      </c>
      <c r="H18" s="91">
        <v>1</v>
      </c>
      <c r="I18" s="91">
        <v>10</v>
      </c>
      <c r="J18" s="91">
        <f>2556*2+3328*8</f>
        <v>31736</v>
      </c>
      <c r="K18" s="91" t="s">
        <v>208</v>
      </c>
    </row>
    <row r="19" spans="1:11" s="19" customFormat="1" ht="12.75" customHeight="1">
      <c r="A19" s="18">
        <v>15</v>
      </c>
      <c r="B19" s="33" t="s">
        <v>209</v>
      </c>
      <c r="C19" s="18" t="s">
        <v>53</v>
      </c>
      <c r="D19" s="18" t="s">
        <v>190</v>
      </c>
      <c r="E19" s="18" t="s">
        <v>191</v>
      </c>
      <c r="F19" s="18" t="s">
        <v>54</v>
      </c>
      <c r="G19" s="18">
        <v>2556</v>
      </c>
      <c r="H19" s="18">
        <v>1</v>
      </c>
      <c r="I19" s="18">
        <v>10</v>
      </c>
      <c r="J19" s="18">
        <f t="shared" si="0"/>
        <v>25560</v>
      </c>
      <c r="K19" s="18"/>
    </row>
    <row r="20" spans="1:11" s="19" customFormat="1" ht="12.75" customHeight="1">
      <c r="A20" s="18">
        <v>16</v>
      </c>
      <c r="B20" s="86" t="s">
        <v>210</v>
      </c>
      <c r="C20" s="91" t="s">
        <v>55</v>
      </c>
      <c r="D20" s="91" t="s">
        <v>190</v>
      </c>
      <c r="E20" s="91" t="s">
        <v>191</v>
      </c>
      <c r="F20" s="91" t="s">
        <v>54</v>
      </c>
      <c r="G20" s="91">
        <v>2556</v>
      </c>
      <c r="H20" s="91">
        <v>0.8</v>
      </c>
      <c r="I20" s="91">
        <v>8</v>
      </c>
      <c r="J20" s="91">
        <f t="shared" si="0"/>
        <v>20448</v>
      </c>
      <c r="K20" s="91" t="s">
        <v>211</v>
      </c>
    </row>
    <row r="21" spans="1:11" s="19" customFormat="1" ht="12.75" customHeight="1">
      <c r="A21" s="18">
        <v>17</v>
      </c>
      <c r="B21" s="33" t="s">
        <v>212</v>
      </c>
      <c r="C21" s="18" t="s">
        <v>56</v>
      </c>
      <c r="D21" s="18" t="s">
        <v>190</v>
      </c>
      <c r="E21" s="18" t="s">
        <v>191</v>
      </c>
      <c r="F21" s="18" t="s">
        <v>54</v>
      </c>
      <c r="G21" s="18">
        <v>2556</v>
      </c>
      <c r="H21" s="18">
        <v>1</v>
      </c>
      <c r="I21" s="18">
        <v>10</v>
      </c>
      <c r="J21" s="18">
        <f t="shared" si="0"/>
        <v>25560</v>
      </c>
      <c r="K21" s="18"/>
    </row>
    <row r="22" spans="1:11" s="19" customFormat="1" ht="12.75" customHeight="1">
      <c r="A22" s="18">
        <v>18</v>
      </c>
      <c r="B22" s="33" t="s">
        <v>213</v>
      </c>
      <c r="C22" s="18" t="s">
        <v>57</v>
      </c>
      <c r="D22" s="18" t="s">
        <v>190</v>
      </c>
      <c r="E22" s="18" t="s">
        <v>191</v>
      </c>
      <c r="F22" s="18" t="s">
        <v>54</v>
      </c>
      <c r="G22" s="18">
        <v>2556</v>
      </c>
      <c r="H22" s="18">
        <v>1</v>
      </c>
      <c r="I22" s="18">
        <v>10</v>
      </c>
      <c r="J22" s="18">
        <f t="shared" si="0"/>
        <v>25560</v>
      </c>
      <c r="K22" s="18"/>
    </row>
    <row r="23" spans="1:11" s="19" customFormat="1" ht="12.75" customHeight="1">
      <c r="A23" s="18">
        <v>19</v>
      </c>
      <c r="B23" s="33" t="s">
        <v>214</v>
      </c>
      <c r="C23" s="18" t="s">
        <v>215</v>
      </c>
      <c r="D23" s="18" t="s">
        <v>190</v>
      </c>
      <c r="E23" s="18" t="s">
        <v>191</v>
      </c>
      <c r="F23" s="18" t="s">
        <v>54</v>
      </c>
      <c r="G23" s="18">
        <v>2556</v>
      </c>
      <c r="H23" s="18">
        <v>1</v>
      </c>
      <c r="I23" s="18">
        <v>10</v>
      </c>
      <c r="J23" s="18">
        <f t="shared" si="0"/>
        <v>25560</v>
      </c>
      <c r="K23" s="18"/>
    </row>
    <row r="24" spans="1:11" s="19" customFormat="1" ht="12.75" customHeight="1">
      <c r="A24" s="18">
        <v>20</v>
      </c>
      <c r="B24" s="33" t="s">
        <v>216</v>
      </c>
      <c r="C24" s="18" t="s">
        <v>60</v>
      </c>
      <c r="D24" s="18" t="s">
        <v>190</v>
      </c>
      <c r="E24" s="18" t="s">
        <v>191</v>
      </c>
      <c r="F24" s="18" t="s">
        <v>54</v>
      </c>
      <c r="G24" s="18">
        <v>2556</v>
      </c>
      <c r="H24" s="18">
        <v>1</v>
      </c>
      <c r="I24" s="18">
        <v>10</v>
      </c>
      <c r="J24" s="18">
        <f t="shared" si="0"/>
        <v>25560</v>
      </c>
      <c r="K24" s="18"/>
    </row>
    <row r="25" spans="1:11" s="19" customFormat="1" ht="12.75" customHeight="1">
      <c r="A25" s="18">
        <v>21</v>
      </c>
      <c r="B25" s="35" t="s">
        <v>217</v>
      </c>
      <c r="C25" s="18" t="s">
        <v>61</v>
      </c>
      <c r="D25" s="18" t="s">
        <v>190</v>
      </c>
      <c r="E25" s="18" t="s">
        <v>191</v>
      </c>
      <c r="F25" s="18" t="s">
        <v>54</v>
      </c>
      <c r="G25" s="18">
        <v>2556</v>
      </c>
      <c r="H25" s="18">
        <v>1</v>
      </c>
      <c r="I25" s="18">
        <v>10</v>
      </c>
      <c r="J25" s="18">
        <f t="shared" si="0"/>
        <v>25560</v>
      </c>
      <c r="K25" s="18"/>
    </row>
    <row r="26" spans="1:11" s="19" customFormat="1" ht="12.75" customHeight="1">
      <c r="A26" s="18">
        <v>22</v>
      </c>
      <c r="B26" s="35" t="s">
        <v>218</v>
      </c>
      <c r="C26" s="18" t="s">
        <v>219</v>
      </c>
      <c r="D26" s="18" t="s">
        <v>190</v>
      </c>
      <c r="E26" s="18" t="s">
        <v>191</v>
      </c>
      <c r="F26" s="18" t="s">
        <v>54</v>
      </c>
      <c r="G26" s="18">
        <v>2556</v>
      </c>
      <c r="H26" s="18">
        <v>1</v>
      </c>
      <c r="I26" s="18">
        <v>10</v>
      </c>
      <c r="J26" s="18">
        <f t="shared" si="0"/>
        <v>25560</v>
      </c>
      <c r="K26" s="18"/>
    </row>
    <row r="27" spans="1:11" s="19" customFormat="1" ht="12.75" customHeight="1">
      <c r="A27" s="18">
        <v>23</v>
      </c>
      <c r="B27" s="36" t="s">
        <v>220</v>
      </c>
      <c r="C27" s="18" t="s">
        <v>63</v>
      </c>
      <c r="D27" s="18" t="s">
        <v>190</v>
      </c>
      <c r="E27" s="18" t="s">
        <v>191</v>
      </c>
      <c r="F27" s="18" t="s">
        <v>54</v>
      </c>
      <c r="G27" s="18">
        <v>2556</v>
      </c>
      <c r="H27" s="18">
        <v>1</v>
      </c>
      <c r="I27" s="18">
        <v>10</v>
      </c>
      <c r="J27" s="18">
        <f t="shared" si="0"/>
        <v>25560</v>
      </c>
      <c r="K27" s="18"/>
    </row>
    <row r="28" spans="1:11" s="19" customFormat="1" ht="12.75" customHeight="1">
      <c r="A28" s="18">
        <v>24</v>
      </c>
      <c r="B28" s="37" t="s">
        <v>221</v>
      </c>
      <c r="C28" s="18" t="s">
        <v>64</v>
      </c>
      <c r="D28" s="18" t="s">
        <v>190</v>
      </c>
      <c r="E28" s="18" t="s">
        <v>191</v>
      </c>
      <c r="F28" s="18" t="s">
        <v>54</v>
      </c>
      <c r="G28" s="18">
        <v>2556</v>
      </c>
      <c r="H28" s="18">
        <v>1</v>
      </c>
      <c r="I28" s="18">
        <v>10</v>
      </c>
      <c r="J28" s="18">
        <f t="shared" si="0"/>
        <v>25560</v>
      </c>
      <c r="K28" s="18"/>
    </row>
    <row r="29" spans="1:11" s="19" customFormat="1" ht="12.75" customHeight="1">
      <c r="A29" s="18">
        <v>25</v>
      </c>
      <c r="B29" s="35" t="s">
        <v>222</v>
      </c>
      <c r="C29" s="18" t="s">
        <v>65</v>
      </c>
      <c r="D29" s="18" t="s">
        <v>190</v>
      </c>
      <c r="E29" s="18" t="s">
        <v>191</v>
      </c>
      <c r="F29" s="18" t="s">
        <v>54</v>
      </c>
      <c r="G29" s="18">
        <v>2556</v>
      </c>
      <c r="H29" s="18">
        <v>1</v>
      </c>
      <c r="I29" s="18">
        <v>10</v>
      </c>
      <c r="J29" s="18">
        <f t="shared" si="0"/>
        <v>25560</v>
      </c>
      <c r="K29" s="18"/>
    </row>
    <row r="30" spans="1:11" s="19" customFormat="1" ht="12.75" customHeight="1">
      <c r="A30" s="18">
        <v>26</v>
      </c>
      <c r="B30" s="35" t="s">
        <v>223</v>
      </c>
      <c r="C30" s="18" t="s">
        <v>66</v>
      </c>
      <c r="D30" s="18" t="s">
        <v>190</v>
      </c>
      <c r="E30" s="18" t="s">
        <v>191</v>
      </c>
      <c r="F30" s="18" t="s">
        <v>54</v>
      </c>
      <c r="G30" s="18">
        <v>2556</v>
      </c>
      <c r="H30" s="18">
        <v>1</v>
      </c>
      <c r="I30" s="18">
        <v>10</v>
      </c>
      <c r="J30" s="18">
        <f t="shared" si="0"/>
        <v>25560</v>
      </c>
      <c r="K30" s="18"/>
    </row>
    <row r="31" spans="1:11" s="19" customFormat="1" ht="12.75" customHeight="1">
      <c r="A31" s="18">
        <v>27</v>
      </c>
      <c r="B31" s="40" t="s">
        <v>224</v>
      </c>
      <c r="C31" s="20" t="s">
        <v>225</v>
      </c>
      <c r="D31" s="18" t="s">
        <v>190</v>
      </c>
      <c r="E31" s="18" t="s">
        <v>191</v>
      </c>
      <c r="F31" s="18" t="s">
        <v>226</v>
      </c>
      <c r="G31" s="18">
        <v>2556</v>
      </c>
      <c r="H31" s="18">
        <v>1</v>
      </c>
      <c r="I31" s="18">
        <v>10</v>
      </c>
      <c r="J31" s="18">
        <f t="shared" si="0"/>
        <v>25560</v>
      </c>
      <c r="K31" s="18"/>
    </row>
    <row r="32" spans="1:11" s="19" customFormat="1" ht="12.75" customHeight="1">
      <c r="A32" s="18">
        <v>28</v>
      </c>
      <c r="B32" s="24" t="s">
        <v>227</v>
      </c>
      <c r="C32" s="25" t="s">
        <v>228</v>
      </c>
      <c r="D32" s="25" t="s">
        <v>190</v>
      </c>
      <c r="E32" s="18" t="s">
        <v>191</v>
      </c>
      <c r="F32" s="18" t="s">
        <v>54</v>
      </c>
      <c r="G32" s="18">
        <v>2556</v>
      </c>
      <c r="H32" s="25">
        <v>0.5</v>
      </c>
      <c r="I32" s="25">
        <v>5</v>
      </c>
      <c r="J32" s="18">
        <f>G32*I32</f>
        <v>12780</v>
      </c>
      <c r="K32" s="26" t="s">
        <v>229</v>
      </c>
    </row>
    <row r="33" spans="1:11" s="19" customFormat="1" ht="12.75" customHeight="1">
      <c r="A33" s="18">
        <v>29</v>
      </c>
      <c r="B33" s="41" t="s">
        <v>230</v>
      </c>
      <c r="C33" s="18" t="s">
        <v>70</v>
      </c>
      <c r="D33" s="18" t="s">
        <v>190</v>
      </c>
      <c r="E33" s="18" t="s">
        <v>231</v>
      </c>
      <c r="F33" s="18" t="s">
        <v>72</v>
      </c>
      <c r="G33" s="18">
        <v>4100</v>
      </c>
      <c r="H33" s="18">
        <v>1</v>
      </c>
      <c r="I33" s="18">
        <v>10</v>
      </c>
      <c r="J33" s="18">
        <f t="shared" si="0"/>
        <v>41000</v>
      </c>
      <c r="K33" s="18"/>
    </row>
    <row r="34" spans="1:11" s="19" customFormat="1" ht="12.75" customHeight="1">
      <c r="A34" s="18">
        <v>30</v>
      </c>
      <c r="B34" s="43" t="s">
        <v>232</v>
      </c>
      <c r="C34" s="18" t="s">
        <v>73</v>
      </c>
      <c r="D34" s="18" t="s">
        <v>190</v>
      </c>
      <c r="E34" s="18" t="s">
        <v>231</v>
      </c>
      <c r="F34" s="18" t="s">
        <v>72</v>
      </c>
      <c r="G34" s="18">
        <v>4100</v>
      </c>
      <c r="H34" s="18">
        <v>1</v>
      </c>
      <c r="I34" s="18">
        <v>10</v>
      </c>
      <c r="J34" s="18">
        <f t="shared" si="0"/>
        <v>41000</v>
      </c>
      <c r="K34" s="91" t="s">
        <v>233</v>
      </c>
    </row>
    <row r="35" spans="1:11" s="19" customFormat="1" ht="12.75" customHeight="1">
      <c r="A35" s="18">
        <v>31</v>
      </c>
      <c r="B35" s="33" t="s">
        <v>234</v>
      </c>
      <c r="C35" s="18" t="s">
        <v>75</v>
      </c>
      <c r="D35" s="18" t="s">
        <v>190</v>
      </c>
      <c r="E35" s="18" t="s">
        <v>231</v>
      </c>
      <c r="F35" s="18" t="s">
        <v>76</v>
      </c>
      <c r="G35" s="18">
        <v>3104</v>
      </c>
      <c r="H35" s="18">
        <v>1</v>
      </c>
      <c r="I35" s="18">
        <v>10</v>
      </c>
      <c r="J35" s="18">
        <f t="shared" si="0"/>
        <v>31040</v>
      </c>
      <c r="K35" s="18"/>
    </row>
    <row r="36" spans="1:11" s="19" customFormat="1" ht="12.75" customHeight="1">
      <c r="A36" s="18">
        <v>32</v>
      </c>
      <c r="B36" s="33" t="s">
        <v>235</v>
      </c>
      <c r="C36" s="18" t="s">
        <v>79</v>
      </c>
      <c r="D36" s="18" t="s">
        <v>190</v>
      </c>
      <c r="E36" s="18" t="s">
        <v>236</v>
      </c>
      <c r="F36" s="18" t="s">
        <v>81</v>
      </c>
      <c r="G36" s="18">
        <v>3104</v>
      </c>
      <c r="H36" s="18">
        <v>1</v>
      </c>
      <c r="I36" s="18">
        <v>10</v>
      </c>
      <c r="J36" s="18">
        <f>G36*I36</f>
        <v>31040</v>
      </c>
      <c r="K36" s="18"/>
    </row>
    <row r="37" spans="1:11" s="19" customFormat="1" ht="12.75" customHeight="1">
      <c r="A37" s="18">
        <v>33</v>
      </c>
      <c r="B37" s="33" t="s">
        <v>237</v>
      </c>
      <c r="C37" s="18" t="s">
        <v>77</v>
      </c>
      <c r="D37" s="18" t="s">
        <v>190</v>
      </c>
      <c r="E37" s="18" t="s">
        <v>238</v>
      </c>
      <c r="F37" s="18" t="s">
        <v>239</v>
      </c>
      <c r="G37" s="18">
        <v>2444</v>
      </c>
      <c r="H37" s="18">
        <v>1</v>
      </c>
      <c r="I37" s="18">
        <v>10</v>
      </c>
      <c r="J37" s="18">
        <f t="shared" si="0"/>
        <v>24440</v>
      </c>
      <c r="K37" s="18"/>
    </row>
    <row r="38" spans="1:11" s="19" customFormat="1" ht="12.75" customHeight="1">
      <c r="A38" s="18">
        <v>34</v>
      </c>
      <c r="B38" s="33" t="s">
        <v>240</v>
      </c>
      <c r="C38" s="18" t="s">
        <v>82</v>
      </c>
      <c r="D38" s="18" t="s">
        <v>190</v>
      </c>
      <c r="E38" s="18" t="s">
        <v>241</v>
      </c>
      <c r="F38" s="18" t="s">
        <v>83</v>
      </c>
      <c r="G38" s="18">
        <v>2444</v>
      </c>
      <c r="H38" s="18">
        <v>1</v>
      </c>
      <c r="I38" s="18">
        <v>10</v>
      </c>
      <c r="J38" s="18">
        <f t="shared" si="0"/>
        <v>24440</v>
      </c>
      <c r="K38" s="18"/>
    </row>
    <row r="39" spans="1:11" s="19" customFormat="1" ht="12.75" customHeight="1">
      <c r="A39" s="18">
        <v>35</v>
      </c>
      <c r="B39" s="33" t="s">
        <v>242</v>
      </c>
      <c r="C39" s="18" t="s">
        <v>84</v>
      </c>
      <c r="D39" s="18" t="s">
        <v>190</v>
      </c>
      <c r="E39" s="18" t="s">
        <v>241</v>
      </c>
      <c r="F39" s="18" t="s">
        <v>83</v>
      </c>
      <c r="G39" s="18">
        <v>2444</v>
      </c>
      <c r="H39" s="18">
        <v>1</v>
      </c>
      <c r="I39" s="18">
        <v>10</v>
      </c>
      <c r="J39" s="18">
        <f t="shared" si="0"/>
        <v>24440</v>
      </c>
      <c r="K39" s="18"/>
    </row>
    <row r="40" spans="1:11" s="19" customFormat="1" ht="14.25">
      <c r="A40" s="18">
        <v>36</v>
      </c>
      <c r="B40" s="33" t="s">
        <v>243</v>
      </c>
      <c r="C40" s="18" t="s">
        <v>85</v>
      </c>
      <c r="D40" s="18" t="s">
        <v>190</v>
      </c>
      <c r="E40" s="18" t="s">
        <v>241</v>
      </c>
      <c r="F40" s="18" t="s">
        <v>83</v>
      </c>
      <c r="G40" s="18">
        <v>2444</v>
      </c>
      <c r="H40" s="18">
        <v>1</v>
      </c>
      <c r="I40" s="18">
        <v>10</v>
      </c>
      <c r="J40" s="18">
        <f t="shared" si="0"/>
        <v>24440</v>
      </c>
      <c r="K40" s="18"/>
    </row>
    <row r="41" spans="1:11" s="19" customFormat="1" ht="12.75" customHeight="1">
      <c r="A41" s="18">
        <v>37</v>
      </c>
      <c r="B41" s="44" t="s">
        <v>244</v>
      </c>
      <c r="C41" s="18" t="s">
        <v>86</v>
      </c>
      <c r="D41" s="18" t="s">
        <v>245</v>
      </c>
      <c r="E41" s="18" t="s">
        <v>241</v>
      </c>
      <c r="F41" s="18" t="s">
        <v>83</v>
      </c>
      <c r="G41" s="18">
        <v>2444</v>
      </c>
      <c r="H41" s="18">
        <v>1</v>
      </c>
      <c r="I41" s="18">
        <v>10</v>
      </c>
      <c r="J41" s="18">
        <f t="shared" si="0"/>
        <v>24440</v>
      </c>
      <c r="K41" s="22"/>
    </row>
    <row r="42" spans="1:11" s="19" customFormat="1" ht="12.75" customHeight="1">
      <c r="A42" s="18">
        <v>38</v>
      </c>
      <c r="B42" s="45" t="s">
        <v>246</v>
      </c>
      <c r="C42" s="18" t="s">
        <v>87</v>
      </c>
      <c r="D42" s="18" t="s">
        <v>245</v>
      </c>
      <c r="E42" s="18" t="s">
        <v>241</v>
      </c>
      <c r="F42" s="18" t="s">
        <v>83</v>
      </c>
      <c r="G42" s="18">
        <v>2444</v>
      </c>
      <c r="H42" s="18">
        <v>1</v>
      </c>
      <c r="I42" s="18">
        <v>10</v>
      </c>
      <c r="J42" s="18">
        <f t="shared" si="0"/>
        <v>24440</v>
      </c>
      <c r="K42" s="22"/>
    </row>
    <row r="43" spans="1:11" s="19" customFormat="1" ht="12.75" customHeight="1">
      <c r="A43" s="18">
        <v>39</v>
      </c>
      <c r="B43" s="24" t="s">
        <v>247</v>
      </c>
      <c r="C43" s="25" t="s">
        <v>248</v>
      </c>
      <c r="D43" s="25" t="s">
        <v>190</v>
      </c>
      <c r="E43" s="18" t="s">
        <v>241</v>
      </c>
      <c r="F43" s="18" t="s">
        <v>249</v>
      </c>
      <c r="G43" s="25">
        <v>1896</v>
      </c>
      <c r="H43" s="25">
        <v>0.1</v>
      </c>
      <c r="I43" s="25">
        <v>1</v>
      </c>
      <c r="J43" s="18">
        <f>G43*I43</f>
        <v>1896</v>
      </c>
      <c r="K43" s="26" t="s">
        <v>250</v>
      </c>
    </row>
    <row r="44" spans="1:11" s="19" customFormat="1" ht="12.75" customHeight="1">
      <c r="A44" s="18">
        <v>40</v>
      </c>
      <c r="B44" s="33" t="s">
        <v>251</v>
      </c>
      <c r="C44" s="18" t="s">
        <v>88</v>
      </c>
      <c r="D44" s="18" t="s">
        <v>190</v>
      </c>
      <c r="E44" s="18" t="s">
        <v>252</v>
      </c>
      <c r="F44" s="18" t="s">
        <v>253</v>
      </c>
      <c r="G44" s="18">
        <v>2556</v>
      </c>
      <c r="H44" s="18">
        <v>1</v>
      </c>
      <c r="I44" s="18">
        <v>10</v>
      </c>
      <c r="J44" s="18">
        <f t="shared" si="0"/>
        <v>25560</v>
      </c>
      <c r="K44" s="22"/>
    </row>
    <row r="45" spans="1:11" s="19" customFormat="1" ht="12.75" customHeight="1">
      <c r="A45" s="18">
        <v>41</v>
      </c>
      <c r="B45" s="46" t="s">
        <v>254</v>
      </c>
      <c r="C45" s="18" t="s">
        <v>92</v>
      </c>
      <c r="D45" s="18" t="s">
        <v>245</v>
      </c>
      <c r="E45" s="18" t="s">
        <v>255</v>
      </c>
      <c r="F45" s="18" t="s">
        <v>253</v>
      </c>
      <c r="G45" s="18">
        <v>2556</v>
      </c>
      <c r="H45" s="18">
        <v>1</v>
      </c>
      <c r="I45" s="18">
        <v>10</v>
      </c>
      <c r="J45" s="18">
        <f t="shared" si="0"/>
        <v>25560</v>
      </c>
      <c r="K45" s="22"/>
    </row>
    <row r="46" spans="1:11" s="19" customFormat="1" ht="12.75" customHeight="1">
      <c r="A46" s="18">
        <v>42</v>
      </c>
      <c r="B46" s="24" t="s">
        <v>256</v>
      </c>
      <c r="C46" s="25" t="s">
        <v>257</v>
      </c>
      <c r="D46" s="25" t="s">
        <v>190</v>
      </c>
      <c r="E46" s="25" t="s">
        <v>258</v>
      </c>
      <c r="F46" s="25" t="s">
        <v>259</v>
      </c>
      <c r="G46" s="25">
        <v>2008</v>
      </c>
      <c r="H46" s="18">
        <v>1</v>
      </c>
      <c r="I46" s="18">
        <v>10</v>
      </c>
      <c r="J46" s="18">
        <f t="shared" si="0"/>
        <v>20080</v>
      </c>
      <c r="K46" s="26"/>
    </row>
    <row r="47" spans="1:11" ht="24.75" customHeight="1">
      <c r="A47" s="233" t="s">
        <v>31</v>
      </c>
      <c r="B47" s="234"/>
      <c r="C47" s="234"/>
      <c r="D47" s="234"/>
      <c r="E47" s="234"/>
      <c r="F47" s="234"/>
      <c r="G47" s="234"/>
      <c r="H47" s="234"/>
      <c r="I47" s="235"/>
      <c r="J47" s="8">
        <f>SUM(J5:J46)</f>
        <v>1201020</v>
      </c>
      <c r="K47" s="9"/>
    </row>
    <row r="48" spans="1:11" s="16" customFormat="1" ht="57">
      <c r="A48" s="229" t="s">
        <v>15</v>
      </c>
      <c r="B48" s="230"/>
      <c r="C48" s="12" t="s">
        <v>13</v>
      </c>
      <c r="D48" s="12" t="s">
        <v>14</v>
      </c>
      <c r="E48" s="15" t="s">
        <v>30</v>
      </c>
      <c r="F48" s="12" t="s">
        <v>19</v>
      </c>
      <c r="G48" s="12" t="s">
        <v>32</v>
      </c>
      <c r="H48" s="12" t="s">
        <v>33</v>
      </c>
      <c r="I48" s="12" t="s">
        <v>34</v>
      </c>
      <c r="J48" s="17" t="s">
        <v>35</v>
      </c>
      <c r="K48" s="17" t="s">
        <v>36</v>
      </c>
    </row>
    <row r="49" spans="1:11" s="10" customFormat="1" ht="29.25" customHeight="1">
      <c r="A49" s="231" t="s">
        <v>12</v>
      </c>
      <c r="B49" s="232"/>
      <c r="C49" s="12">
        <v>35</v>
      </c>
      <c r="D49" s="12">
        <v>27.3</v>
      </c>
      <c r="E49" s="12">
        <f>C49-D49</f>
        <v>7.699999999999999</v>
      </c>
      <c r="F49" s="12">
        <v>180250</v>
      </c>
      <c r="G49" s="114">
        <f>F49+F50</f>
        <v>205250</v>
      </c>
      <c r="H49" s="114">
        <f>J47+G49</f>
        <v>1406270</v>
      </c>
      <c r="I49" s="114">
        <f>H49*0.04</f>
        <v>56250.8</v>
      </c>
      <c r="J49" s="245">
        <v>0</v>
      </c>
      <c r="K49" s="246">
        <f>H49+I49+J49</f>
        <v>1462520.8</v>
      </c>
    </row>
    <row r="50" spans="1:11" s="10" customFormat="1" ht="29.25" customHeight="1">
      <c r="A50" s="231" t="s">
        <v>18</v>
      </c>
      <c r="B50" s="232"/>
      <c r="C50" s="12">
        <v>1</v>
      </c>
      <c r="D50" s="12">
        <v>0</v>
      </c>
      <c r="E50" s="12">
        <v>1</v>
      </c>
      <c r="F50" s="12">
        <v>25000</v>
      </c>
      <c r="G50" s="115"/>
      <c r="H50" s="115"/>
      <c r="I50" s="115"/>
      <c r="J50" s="245"/>
      <c r="K50" s="247"/>
    </row>
    <row r="51" spans="1:11" s="10" customFormat="1" ht="29.25" customHeight="1">
      <c r="A51" s="231" t="s">
        <v>11</v>
      </c>
      <c r="B51" s="232"/>
      <c r="C51" s="12">
        <v>5</v>
      </c>
      <c r="D51" s="12">
        <v>4.7</v>
      </c>
      <c r="E51" s="12">
        <v>0.3</v>
      </c>
      <c r="F51" s="12">
        <v>0</v>
      </c>
      <c r="G51" s="115"/>
      <c r="H51" s="115"/>
      <c r="I51" s="115"/>
      <c r="J51" s="245"/>
      <c r="K51" s="247"/>
    </row>
    <row r="52" spans="1:11" s="10" customFormat="1" ht="47.25" customHeight="1">
      <c r="A52" s="231" t="s">
        <v>20</v>
      </c>
      <c r="B52" s="232"/>
      <c r="C52" s="12">
        <v>1</v>
      </c>
      <c r="D52" s="12">
        <v>1</v>
      </c>
      <c r="E52" s="12">
        <v>0</v>
      </c>
      <c r="F52" s="12">
        <v>0</v>
      </c>
      <c r="G52" s="116"/>
      <c r="H52" s="116"/>
      <c r="I52" s="116"/>
      <c r="J52" s="245"/>
      <c r="K52" s="248"/>
    </row>
    <row r="53" spans="1:11" s="5" customFormat="1" ht="25.5" customHeight="1">
      <c r="A53" s="14" t="s">
        <v>10</v>
      </c>
      <c r="B53" s="14"/>
      <c r="C53" s="14"/>
      <c r="D53" s="14"/>
      <c r="E53" s="14"/>
      <c r="F53" s="7"/>
      <c r="G53" s="7"/>
      <c r="H53" s="7"/>
      <c r="I53" s="7"/>
      <c r="J53" s="11" t="s">
        <v>16</v>
      </c>
      <c r="K53" s="7"/>
    </row>
    <row r="54" spans="1:11" s="5" customFormat="1" ht="39" customHeight="1">
      <c r="A54" s="244" t="s">
        <v>17</v>
      </c>
      <c r="B54" s="244"/>
      <c r="C54" s="244"/>
      <c r="D54" s="244"/>
      <c r="E54" s="244"/>
      <c r="F54" s="244"/>
      <c r="G54" s="6"/>
      <c r="H54" s="6"/>
      <c r="I54" s="6"/>
      <c r="J54" s="6"/>
      <c r="K54" s="6"/>
    </row>
    <row r="55" spans="1:11" s="5" customFormat="1" ht="39" customHeight="1">
      <c r="A55" s="244" t="s">
        <v>7</v>
      </c>
      <c r="B55" s="244"/>
      <c r="C55" s="244"/>
      <c r="D55" s="244"/>
      <c r="E55" s="244"/>
      <c r="F55" s="244"/>
      <c r="G55" s="6"/>
      <c r="H55" s="6"/>
      <c r="I55" s="6"/>
      <c r="J55" s="6"/>
      <c r="K55" s="6"/>
    </row>
    <row r="56" spans="1:11" s="5" customFormat="1" ht="159" customHeight="1">
      <c r="A56" s="242" t="s">
        <v>37</v>
      </c>
      <c r="B56" s="243"/>
      <c r="C56" s="243"/>
      <c r="D56" s="243"/>
      <c r="E56" s="243"/>
      <c r="F56" s="243"/>
      <c r="G56" s="243"/>
      <c r="H56" s="243"/>
      <c r="I56" s="243"/>
      <c r="J56" s="243"/>
      <c r="K56" s="243"/>
    </row>
  </sheetData>
  <sheetProtection/>
  <mergeCells count="15">
    <mergeCell ref="A51:B51"/>
    <mergeCell ref="A52:B52"/>
    <mergeCell ref="A56:K56"/>
    <mergeCell ref="A54:F54"/>
    <mergeCell ref="A55:F55"/>
    <mergeCell ref="J49:J52"/>
    <mergeCell ref="K49:K52"/>
    <mergeCell ref="A48:B48"/>
    <mergeCell ref="A49:B49"/>
    <mergeCell ref="A50:B50"/>
    <mergeCell ref="A47:I47"/>
    <mergeCell ref="A1:C1"/>
    <mergeCell ref="A2:K2"/>
    <mergeCell ref="A3:I3"/>
    <mergeCell ref="J3:K3"/>
  </mergeCells>
  <printOptions/>
  <pageMargins left="0.1968503937007874" right="0.1968503937007874" top="0.3937007874015748" bottom="0.3937007874015748" header="0.31496062992125984" footer="0.31496062992125984"/>
  <pageSetup horizontalDpi="600" verticalDpi="600" orientation="landscape" paperSize="9" r:id="rId1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zoomScalePageLayoutView="0" workbookViewId="0" topLeftCell="A1">
      <selection activeCell="A3" sqref="A3:J3"/>
    </sheetView>
  </sheetViews>
  <sheetFormatPr defaultColWidth="9.00390625" defaultRowHeight="14.25"/>
  <cols>
    <col min="1" max="1" width="5.75390625" style="0" customWidth="1"/>
    <col min="4" max="4" width="10.375" style="0" customWidth="1"/>
    <col min="5" max="5" width="12.375" style="0" customWidth="1"/>
    <col min="6" max="7" width="11.75390625" style="0" customWidth="1"/>
    <col min="9" max="9" width="10.25390625" style="92" customWidth="1"/>
    <col min="10" max="10" width="10.50390625" style="0" customWidth="1"/>
    <col min="11" max="11" width="14.25390625" style="0" customWidth="1"/>
    <col min="12" max="12" width="27.50390625" style="0" customWidth="1"/>
  </cols>
  <sheetData>
    <row r="1" spans="1:12" ht="14.25">
      <c r="A1" s="236" t="s">
        <v>5</v>
      </c>
      <c r="B1" s="236"/>
      <c r="C1" s="236"/>
      <c r="D1" s="13"/>
      <c r="E1" s="13"/>
      <c r="F1" s="1"/>
      <c r="G1" s="1"/>
      <c r="H1" s="1"/>
      <c r="I1" s="90"/>
      <c r="J1" s="1"/>
      <c r="K1" s="1"/>
      <c r="L1" s="1"/>
    </row>
    <row r="2" spans="1:12" ht="48" customHeight="1">
      <c r="A2" s="249" t="s">
        <v>275</v>
      </c>
      <c r="B2" s="249"/>
      <c r="C2" s="249"/>
      <c r="D2" s="249"/>
      <c r="E2" s="249"/>
      <c r="F2" s="249"/>
      <c r="G2" s="249"/>
      <c r="H2" s="249"/>
      <c r="I2" s="249"/>
      <c r="J2" s="249"/>
      <c r="K2" s="249"/>
      <c r="L2" s="249"/>
    </row>
    <row r="3" spans="1:12" ht="20.25" customHeight="1">
      <c r="A3" s="239" t="s">
        <v>401</v>
      </c>
      <c r="B3" s="240"/>
      <c r="C3" s="240"/>
      <c r="D3" s="240"/>
      <c r="E3" s="240"/>
      <c r="F3" s="240"/>
      <c r="G3" s="240"/>
      <c r="H3" s="240"/>
      <c r="I3" s="240"/>
      <c r="J3" s="240"/>
      <c r="K3" s="241" t="s">
        <v>6</v>
      </c>
      <c r="L3" s="241"/>
    </row>
    <row r="4" spans="1:12" s="29" customFormat="1" ht="36.75" customHeight="1">
      <c r="A4" s="27" t="s">
        <v>98</v>
      </c>
      <c r="B4" s="27" t="s">
        <v>99</v>
      </c>
      <c r="C4" s="27" t="s">
        <v>100</v>
      </c>
      <c r="D4" s="27" t="s">
        <v>101</v>
      </c>
      <c r="E4" s="27" t="s">
        <v>102</v>
      </c>
      <c r="F4" s="28" t="s">
        <v>103</v>
      </c>
      <c r="G4" s="27" t="s">
        <v>104</v>
      </c>
      <c r="H4" s="27" t="s">
        <v>105</v>
      </c>
      <c r="I4" s="27" t="s">
        <v>177</v>
      </c>
      <c r="J4" s="27" t="s">
        <v>106</v>
      </c>
      <c r="K4" s="28" t="s">
        <v>107</v>
      </c>
      <c r="L4" s="28" t="s">
        <v>4</v>
      </c>
    </row>
    <row r="5" spans="1:12" ht="14.25">
      <c r="A5" s="18">
        <v>1</v>
      </c>
      <c r="B5" s="96" t="s">
        <v>261</v>
      </c>
      <c r="C5" s="18" t="s">
        <v>65</v>
      </c>
      <c r="D5" s="18" t="s">
        <v>24</v>
      </c>
      <c r="E5" s="18" t="s">
        <v>83</v>
      </c>
      <c r="F5" s="18">
        <v>2444</v>
      </c>
      <c r="G5" s="18">
        <v>10</v>
      </c>
      <c r="H5" s="18">
        <f>F5*G5</f>
        <v>24440</v>
      </c>
      <c r="I5" s="91">
        <v>1789</v>
      </c>
      <c r="J5" s="18">
        <f aca="true" t="shared" si="0" ref="J5:J19">G5*I5</f>
        <v>17890</v>
      </c>
      <c r="K5" s="18">
        <f>H5-J5</f>
        <v>6550</v>
      </c>
      <c r="L5" s="104" t="s">
        <v>277</v>
      </c>
    </row>
    <row r="6" spans="1:12" ht="14.25">
      <c r="A6" s="18">
        <v>2</v>
      </c>
      <c r="B6" s="97" t="s">
        <v>262</v>
      </c>
      <c r="C6" s="18" t="s">
        <v>70</v>
      </c>
      <c r="D6" s="18" t="s">
        <v>71</v>
      </c>
      <c r="E6" s="18" t="s">
        <v>72</v>
      </c>
      <c r="F6" s="18">
        <v>4100</v>
      </c>
      <c r="G6" s="18">
        <v>10</v>
      </c>
      <c r="H6" s="18">
        <f aca="true" t="shared" si="1" ref="H6:H19">F6*G6</f>
        <v>41000</v>
      </c>
      <c r="I6" s="104">
        <f>F6*0.7</f>
        <v>2870</v>
      </c>
      <c r="J6" s="18">
        <f t="shared" si="0"/>
        <v>28700</v>
      </c>
      <c r="K6" s="18">
        <f aca="true" t="shared" si="2" ref="K6:K19">H6-J6</f>
        <v>12300</v>
      </c>
      <c r="L6" s="18"/>
    </row>
    <row r="7" spans="1:12" ht="14.25">
      <c r="A7" s="18">
        <v>3</v>
      </c>
      <c r="B7" s="98" t="s">
        <v>263</v>
      </c>
      <c r="C7" s="18" t="s">
        <v>73</v>
      </c>
      <c r="D7" s="18" t="s">
        <v>71</v>
      </c>
      <c r="E7" s="18" t="s">
        <v>72</v>
      </c>
      <c r="F7" s="18">
        <v>4100</v>
      </c>
      <c r="G7" s="18">
        <v>10</v>
      </c>
      <c r="H7" s="18">
        <f t="shared" si="1"/>
        <v>41000</v>
      </c>
      <c r="I7" s="106">
        <v>3097</v>
      </c>
      <c r="J7" s="18">
        <f t="shared" si="0"/>
        <v>30970</v>
      </c>
      <c r="K7" s="18">
        <f t="shared" si="2"/>
        <v>10030</v>
      </c>
      <c r="L7" s="21" t="s">
        <v>74</v>
      </c>
    </row>
    <row r="8" spans="1:12" ht="14.25">
      <c r="A8" s="18">
        <v>4</v>
      </c>
      <c r="B8" s="99" t="s">
        <v>264</v>
      </c>
      <c r="C8" s="18" t="s">
        <v>75</v>
      </c>
      <c r="D8" s="18" t="s">
        <v>71</v>
      </c>
      <c r="E8" s="18" t="s">
        <v>76</v>
      </c>
      <c r="F8" s="18">
        <v>3104</v>
      </c>
      <c r="G8" s="18">
        <v>10</v>
      </c>
      <c r="H8" s="18">
        <f t="shared" si="1"/>
        <v>31040</v>
      </c>
      <c r="I8" s="104">
        <v>2173</v>
      </c>
      <c r="J8" s="18">
        <f t="shared" si="0"/>
        <v>21730</v>
      </c>
      <c r="K8" s="18">
        <f t="shared" si="2"/>
        <v>9310</v>
      </c>
      <c r="L8" s="18"/>
    </row>
    <row r="9" spans="1:12" ht="14.25">
      <c r="A9" s="18">
        <v>5</v>
      </c>
      <c r="B9" s="99" t="s">
        <v>266</v>
      </c>
      <c r="C9" s="18" t="s">
        <v>79</v>
      </c>
      <c r="D9" s="18" t="s">
        <v>80</v>
      </c>
      <c r="E9" s="18" t="s">
        <v>81</v>
      </c>
      <c r="F9" s="18">
        <v>3104</v>
      </c>
      <c r="G9" s="18">
        <v>10</v>
      </c>
      <c r="H9" s="18">
        <f>F9*G9</f>
        <v>31040</v>
      </c>
      <c r="I9" s="104">
        <v>2173</v>
      </c>
      <c r="J9" s="18">
        <f t="shared" si="0"/>
        <v>21730</v>
      </c>
      <c r="K9" s="18">
        <f>H9-J9</f>
        <v>9310</v>
      </c>
      <c r="L9" s="18"/>
    </row>
    <row r="10" spans="1:12" ht="14.25">
      <c r="A10" s="18">
        <v>6</v>
      </c>
      <c r="B10" s="99" t="s">
        <v>265</v>
      </c>
      <c r="C10" s="18" t="s">
        <v>77</v>
      </c>
      <c r="D10" s="18" t="s">
        <v>78</v>
      </c>
      <c r="E10" s="18" t="s">
        <v>28</v>
      </c>
      <c r="F10" s="18">
        <v>2444</v>
      </c>
      <c r="G10" s="18">
        <v>10</v>
      </c>
      <c r="H10" s="18">
        <f t="shared" si="1"/>
        <v>24440</v>
      </c>
      <c r="I10" s="104">
        <v>1711</v>
      </c>
      <c r="J10" s="18">
        <f t="shared" si="0"/>
        <v>17110</v>
      </c>
      <c r="K10" s="18">
        <f t="shared" si="2"/>
        <v>7330</v>
      </c>
      <c r="L10" s="18"/>
    </row>
    <row r="11" spans="1:12" ht="14.25">
      <c r="A11" s="18">
        <v>7</v>
      </c>
      <c r="B11" s="99" t="s">
        <v>267</v>
      </c>
      <c r="C11" s="18" t="s">
        <v>82</v>
      </c>
      <c r="D11" s="18" t="s">
        <v>27</v>
      </c>
      <c r="E11" s="18" t="s">
        <v>83</v>
      </c>
      <c r="F11" s="18">
        <v>2444</v>
      </c>
      <c r="G11" s="18">
        <v>10</v>
      </c>
      <c r="H11" s="18">
        <f t="shared" si="1"/>
        <v>24440</v>
      </c>
      <c r="I11" s="104">
        <v>1711</v>
      </c>
      <c r="J11" s="18">
        <f t="shared" si="0"/>
        <v>17110</v>
      </c>
      <c r="K11" s="18">
        <f t="shared" si="2"/>
        <v>7330</v>
      </c>
      <c r="L11" s="18"/>
    </row>
    <row r="12" spans="1:12" ht="14.25">
      <c r="A12" s="18">
        <v>8</v>
      </c>
      <c r="B12" s="99" t="s">
        <v>268</v>
      </c>
      <c r="C12" s="18" t="s">
        <v>84</v>
      </c>
      <c r="D12" s="18" t="s">
        <v>27</v>
      </c>
      <c r="E12" s="18" t="s">
        <v>83</v>
      </c>
      <c r="F12" s="18">
        <v>2444</v>
      </c>
      <c r="G12" s="18">
        <v>10</v>
      </c>
      <c r="H12" s="18">
        <f t="shared" si="1"/>
        <v>24440</v>
      </c>
      <c r="I12" s="104">
        <v>1711</v>
      </c>
      <c r="J12" s="18">
        <f t="shared" si="0"/>
        <v>17110</v>
      </c>
      <c r="K12" s="18">
        <f t="shared" si="2"/>
        <v>7330</v>
      </c>
      <c r="L12" s="18"/>
    </row>
    <row r="13" spans="1:12" ht="14.25">
      <c r="A13" s="18">
        <v>9</v>
      </c>
      <c r="B13" s="99" t="s">
        <v>269</v>
      </c>
      <c r="C13" s="18" t="s">
        <v>85</v>
      </c>
      <c r="D13" s="18" t="s">
        <v>27</v>
      </c>
      <c r="E13" s="18" t="s">
        <v>83</v>
      </c>
      <c r="F13" s="18">
        <v>2444</v>
      </c>
      <c r="G13" s="18">
        <v>10</v>
      </c>
      <c r="H13" s="18">
        <f t="shared" si="1"/>
        <v>24440</v>
      </c>
      <c r="I13" s="104">
        <v>1711</v>
      </c>
      <c r="J13" s="18">
        <f t="shared" si="0"/>
        <v>17110</v>
      </c>
      <c r="K13" s="18">
        <f t="shared" si="2"/>
        <v>7330</v>
      </c>
      <c r="L13" s="18"/>
    </row>
    <row r="14" spans="1:12" ht="14.25">
      <c r="A14" s="18">
        <v>10</v>
      </c>
      <c r="B14" s="100" t="s">
        <v>270</v>
      </c>
      <c r="C14" s="18" t="s">
        <v>86</v>
      </c>
      <c r="D14" s="18" t="s">
        <v>27</v>
      </c>
      <c r="E14" s="18" t="s">
        <v>83</v>
      </c>
      <c r="F14" s="18">
        <v>2444</v>
      </c>
      <c r="G14" s="18">
        <v>10</v>
      </c>
      <c r="H14" s="18">
        <f t="shared" si="1"/>
        <v>24440</v>
      </c>
      <c r="I14" s="104">
        <v>1711</v>
      </c>
      <c r="J14" s="18">
        <f t="shared" si="0"/>
        <v>17110</v>
      </c>
      <c r="K14" s="18">
        <f t="shared" si="2"/>
        <v>7330</v>
      </c>
      <c r="L14" s="22"/>
    </row>
    <row r="15" spans="1:12" ht="14.25">
      <c r="A15" s="18">
        <v>11</v>
      </c>
      <c r="B15" s="101" t="s">
        <v>271</v>
      </c>
      <c r="C15" s="18" t="s">
        <v>87</v>
      </c>
      <c r="D15" s="18" t="s">
        <v>27</v>
      </c>
      <c r="E15" s="18" t="s">
        <v>83</v>
      </c>
      <c r="F15" s="18">
        <v>2444</v>
      </c>
      <c r="G15" s="18">
        <v>10</v>
      </c>
      <c r="H15" s="18">
        <f t="shared" si="1"/>
        <v>24440</v>
      </c>
      <c r="I15" s="104">
        <v>1711</v>
      </c>
      <c r="J15" s="18">
        <f t="shared" si="0"/>
        <v>17110</v>
      </c>
      <c r="K15" s="18">
        <f t="shared" si="2"/>
        <v>7330</v>
      </c>
      <c r="L15" s="22"/>
    </row>
    <row r="16" spans="1:12" s="19" customFormat="1" ht="12.75" customHeight="1">
      <c r="A16" s="18">
        <v>12</v>
      </c>
      <c r="B16" s="102" t="s">
        <v>276</v>
      </c>
      <c r="C16" s="25" t="s">
        <v>248</v>
      </c>
      <c r="D16" s="18" t="s">
        <v>27</v>
      </c>
      <c r="E16" s="18" t="s">
        <v>249</v>
      </c>
      <c r="F16" s="25">
        <v>1896</v>
      </c>
      <c r="G16" s="25">
        <v>1</v>
      </c>
      <c r="H16" s="18">
        <f t="shared" si="1"/>
        <v>1896</v>
      </c>
      <c r="I16" s="91">
        <v>1327</v>
      </c>
      <c r="J16" s="18">
        <f t="shared" si="0"/>
        <v>1327</v>
      </c>
      <c r="K16" s="18">
        <f t="shared" si="2"/>
        <v>569</v>
      </c>
      <c r="L16" s="26" t="s">
        <v>250</v>
      </c>
    </row>
    <row r="17" spans="1:12" ht="14.25">
      <c r="A17" s="18">
        <v>13</v>
      </c>
      <c r="B17" s="99" t="s">
        <v>272</v>
      </c>
      <c r="C17" s="18" t="s">
        <v>88</v>
      </c>
      <c r="D17" s="18" t="s">
        <v>89</v>
      </c>
      <c r="E17" s="18" t="s">
        <v>90</v>
      </c>
      <c r="F17" s="18">
        <v>2556</v>
      </c>
      <c r="G17" s="18">
        <v>10</v>
      </c>
      <c r="H17" s="18">
        <f t="shared" si="1"/>
        <v>25560</v>
      </c>
      <c r="I17" s="91">
        <v>1711</v>
      </c>
      <c r="J17" s="18">
        <f t="shared" si="0"/>
        <v>17110</v>
      </c>
      <c r="K17" s="18">
        <f t="shared" si="2"/>
        <v>8450</v>
      </c>
      <c r="L17" s="22" t="s">
        <v>91</v>
      </c>
    </row>
    <row r="18" spans="1:12" ht="14.25">
      <c r="A18" s="18">
        <v>14</v>
      </c>
      <c r="B18" s="103" t="s">
        <v>273</v>
      </c>
      <c r="C18" s="18" t="s">
        <v>92</v>
      </c>
      <c r="D18" s="18" t="s">
        <v>93</v>
      </c>
      <c r="E18" s="18" t="s">
        <v>90</v>
      </c>
      <c r="F18" s="18">
        <v>2556</v>
      </c>
      <c r="G18" s="18">
        <v>10</v>
      </c>
      <c r="H18" s="18">
        <f t="shared" si="1"/>
        <v>25560</v>
      </c>
      <c r="I18" s="168">
        <v>1711</v>
      </c>
      <c r="J18" s="18">
        <f t="shared" si="0"/>
        <v>17110</v>
      </c>
      <c r="K18" s="18">
        <f t="shared" si="2"/>
        <v>8450</v>
      </c>
      <c r="L18" s="22" t="s">
        <v>91</v>
      </c>
    </row>
    <row r="19" spans="1:12" ht="14.25">
      <c r="A19" s="18">
        <v>15</v>
      </c>
      <c r="B19" s="103" t="s">
        <v>274</v>
      </c>
      <c r="C19" s="18" t="s">
        <v>94</v>
      </c>
      <c r="D19" s="18" t="s">
        <v>95</v>
      </c>
      <c r="E19" s="25" t="s">
        <v>259</v>
      </c>
      <c r="F19" s="18">
        <v>2008</v>
      </c>
      <c r="G19" s="18">
        <v>10</v>
      </c>
      <c r="H19" s="18">
        <f t="shared" si="1"/>
        <v>20080</v>
      </c>
      <c r="I19" s="91">
        <v>1327</v>
      </c>
      <c r="J19" s="18">
        <f t="shared" si="0"/>
        <v>13270</v>
      </c>
      <c r="K19" s="18">
        <f t="shared" si="2"/>
        <v>6810</v>
      </c>
      <c r="L19" s="105" t="s">
        <v>278</v>
      </c>
    </row>
    <row r="20" spans="1:12" s="199" customFormat="1" ht="14.25">
      <c r="A20" s="250" t="s">
        <v>110</v>
      </c>
      <c r="B20" s="251"/>
      <c r="C20" s="198"/>
      <c r="D20" s="198"/>
      <c r="E20" s="198"/>
      <c r="F20" s="198"/>
      <c r="G20" s="198"/>
      <c r="H20" s="198">
        <f>SUM(H5:H19)</f>
        <v>388256</v>
      </c>
      <c r="I20" s="198"/>
      <c r="J20" s="198">
        <f>SUM(J5:J19)</f>
        <v>272497</v>
      </c>
      <c r="K20" s="198">
        <f>SUM(K5:K19)</f>
        <v>115759</v>
      </c>
      <c r="L20" s="198"/>
    </row>
  </sheetData>
  <sheetProtection/>
  <mergeCells count="5">
    <mergeCell ref="A2:L2"/>
    <mergeCell ref="A1:C1"/>
    <mergeCell ref="A3:J3"/>
    <mergeCell ref="K3:L3"/>
    <mergeCell ref="A20:B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48"/>
  <sheetViews>
    <sheetView zoomScalePageLayoutView="0" workbookViewId="0" topLeftCell="A40">
      <selection activeCell="G54" sqref="G54"/>
    </sheetView>
  </sheetViews>
  <sheetFormatPr defaultColWidth="9.00390625" defaultRowHeight="14.25"/>
  <cols>
    <col min="1" max="1" width="5.125" style="0" customWidth="1"/>
    <col min="2" max="2" width="10.00390625" style="0" customWidth="1"/>
    <col min="3" max="3" width="6.75390625" style="0" customWidth="1"/>
    <col min="4" max="4" width="9.375" style="0" customWidth="1"/>
    <col min="5" max="5" width="9.625" style="0" customWidth="1"/>
    <col min="6" max="6" width="13.875" style="0" customWidth="1"/>
    <col min="7" max="7" width="7.125" style="0" customWidth="1"/>
    <col min="8" max="8" width="5.625" style="0" customWidth="1"/>
    <col min="9" max="9" width="5.75390625" style="0" customWidth="1"/>
    <col min="10" max="10" width="17.00390625" style="0" customWidth="1"/>
    <col min="11" max="11" width="10.125" style="89" customWidth="1"/>
    <col min="12" max="12" width="9.75390625" style="0" customWidth="1"/>
    <col min="13" max="13" width="11.625" style="113" customWidth="1"/>
    <col min="14" max="14" width="20.375" style="0" customWidth="1"/>
  </cols>
  <sheetData>
    <row r="1" spans="1:14" ht="14.25" customHeight="1">
      <c r="A1" s="236" t="s">
        <v>5</v>
      </c>
      <c r="B1" s="236"/>
      <c r="C1" s="236"/>
      <c r="D1" s="13"/>
      <c r="E1" s="13"/>
      <c r="F1" s="1"/>
      <c r="G1" s="1"/>
      <c r="H1" s="1"/>
      <c r="I1" s="1"/>
      <c r="J1" s="1"/>
      <c r="K1" s="87"/>
      <c r="L1" s="1"/>
      <c r="M1" s="109"/>
      <c r="N1" s="1"/>
    </row>
    <row r="2" spans="1:14" ht="38.25" customHeight="1">
      <c r="A2" s="252" t="s">
        <v>388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</row>
    <row r="3" spans="1:14" s="2" customFormat="1" ht="13.5">
      <c r="A3" s="253" t="s">
        <v>401</v>
      </c>
      <c r="B3" s="254"/>
      <c r="C3" s="254"/>
      <c r="D3" s="254"/>
      <c r="E3" s="254"/>
      <c r="F3" s="254"/>
      <c r="G3" s="254"/>
      <c r="H3" s="254"/>
      <c r="I3" s="254"/>
      <c r="J3" s="241" t="s">
        <v>6</v>
      </c>
      <c r="K3" s="241"/>
      <c r="L3" s="241"/>
      <c r="M3" s="241"/>
      <c r="N3" s="241"/>
    </row>
    <row r="4" spans="1:14" s="32" customFormat="1" ht="42.75">
      <c r="A4" s="3" t="s">
        <v>0</v>
      </c>
      <c r="B4" s="3" t="s">
        <v>23</v>
      </c>
      <c r="C4" s="3" t="s">
        <v>1</v>
      </c>
      <c r="D4" s="3" t="s">
        <v>22</v>
      </c>
      <c r="E4" s="3" t="s">
        <v>21</v>
      </c>
      <c r="F4" s="3" t="s">
        <v>9</v>
      </c>
      <c r="G4" s="3" t="s">
        <v>2</v>
      </c>
      <c r="H4" s="3" t="s">
        <v>29</v>
      </c>
      <c r="I4" s="3" t="s">
        <v>3</v>
      </c>
      <c r="J4" s="3" t="s">
        <v>8</v>
      </c>
      <c r="K4" s="3" t="s">
        <v>177</v>
      </c>
      <c r="L4" s="3" t="s">
        <v>106</v>
      </c>
      <c r="M4" s="110" t="s">
        <v>111</v>
      </c>
      <c r="N4" s="3" t="s">
        <v>4</v>
      </c>
    </row>
    <row r="5" spans="1:14" s="19" customFormat="1" ht="12.75" customHeight="1">
      <c r="A5" s="18">
        <v>1</v>
      </c>
      <c r="B5" s="33" t="s">
        <v>189</v>
      </c>
      <c r="C5" s="18" t="s">
        <v>38</v>
      </c>
      <c r="D5" s="18" t="s">
        <v>25</v>
      </c>
      <c r="E5" s="18" t="s">
        <v>24</v>
      </c>
      <c r="F5" s="18" t="s">
        <v>39</v>
      </c>
      <c r="G5" s="18">
        <v>4424</v>
      </c>
      <c r="H5" s="18">
        <v>1</v>
      </c>
      <c r="I5" s="18">
        <v>10</v>
      </c>
      <c r="J5" s="18">
        <f>'表1-1拨付类型选择表'!J5</f>
        <v>44240</v>
      </c>
      <c r="K5" s="167">
        <v>3097</v>
      </c>
      <c r="L5" s="18">
        <f>K5*I5</f>
        <v>30970</v>
      </c>
      <c r="M5" s="108">
        <f>J5-L5</f>
        <v>13270</v>
      </c>
      <c r="N5" s="18"/>
    </row>
    <row r="6" spans="1:14" s="19" customFormat="1" ht="12.75" customHeight="1">
      <c r="A6" s="18">
        <v>2</v>
      </c>
      <c r="B6" s="33" t="s">
        <v>192</v>
      </c>
      <c r="C6" s="18" t="s">
        <v>40</v>
      </c>
      <c r="D6" s="18" t="s">
        <v>25</v>
      </c>
      <c r="E6" s="18" t="s">
        <v>24</v>
      </c>
      <c r="F6" s="18" t="s">
        <v>39</v>
      </c>
      <c r="G6" s="18">
        <v>4424</v>
      </c>
      <c r="H6" s="18">
        <v>1</v>
      </c>
      <c r="I6" s="18">
        <v>10</v>
      </c>
      <c r="J6" s="18">
        <f>'表1-1拨付类型选择表'!J6</f>
        <v>44240</v>
      </c>
      <c r="K6" s="167">
        <v>3097</v>
      </c>
      <c r="L6" s="18">
        <f aca="true" t="shared" si="0" ref="L6:L46">K6*I6</f>
        <v>30970</v>
      </c>
      <c r="M6" s="108">
        <f aca="true" t="shared" si="1" ref="M6:M45">J6-L6</f>
        <v>13270</v>
      </c>
      <c r="N6" s="18"/>
    </row>
    <row r="7" spans="1:14" s="19" customFormat="1" ht="12.75" customHeight="1">
      <c r="A7" s="18">
        <v>3</v>
      </c>
      <c r="B7" s="33" t="s">
        <v>193</v>
      </c>
      <c r="C7" s="18" t="s">
        <v>41</v>
      </c>
      <c r="D7" s="18" t="s">
        <v>25</v>
      </c>
      <c r="E7" s="18" t="s">
        <v>24</v>
      </c>
      <c r="F7" s="18" t="s">
        <v>39</v>
      </c>
      <c r="G7" s="18">
        <v>4424</v>
      </c>
      <c r="H7" s="18">
        <v>1</v>
      </c>
      <c r="I7" s="18">
        <v>10</v>
      </c>
      <c r="J7" s="18">
        <f>'表1-1拨付类型选择表'!J7</f>
        <v>44240</v>
      </c>
      <c r="K7" s="167">
        <v>3097</v>
      </c>
      <c r="L7" s="18">
        <f t="shared" si="0"/>
        <v>30970</v>
      </c>
      <c r="M7" s="108">
        <f t="shared" si="1"/>
        <v>13270</v>
      </c>
      <c r="N7" s="18"/>
    </row>
    <row r="8" spans="1:14" s="19" customFormat="1" ht="12.75" customHeight="1">
      <c r="A8" s="18">
        <v>4</v>
      </c>
      <c r="B8" s="33" t="s">
        <v>194</v>
      </c>
      <c r="C8" s="18" t="s">
        <v>42</v>
      </c>
      <c r="D8" s="18" t="s">
        <v>25</v>
      </c>
      <c r="E8" s="18" t="s">
        <v>24</v>
      </c>
      <c r="F8" s="18" t="s">
        <v>43</v>
      </c>
      <c r="G8" s="18">
        <v>3328</v>
      </c>
      <c r="H8" s="18">
        <v>1</v>
      </c>
      <c r="I8" s="18">
        <v>10</v>
      </c>
      <c r="J8" s="18">
        <f>'表1-1拨付类型选择表'!J8</f>
        <v>33280</v>
      </c>
      <c r="K8" s="167">
        <v>2330</v>
      </c>
      <c r="L8" s="18">
        <f t="shared" si="0"/>
        <v>23300</v>
      </c>
      <c r="M8" s="108">
        <f t="shared" si="1"/>
        <v>9980</v>
      </c>
      <c r="N8" s="18"/>
    </row>
    <row r="9" spans="1:14" s="19" customFormat="1" ht="12.75" customHeight="1">
      <c r="A9" s="18">
        <v>5</v>
      </c>
      <c r="B9" s="33" t="s">
        <v>195</v>
      </c>
      <c r="C9" s="18" t="s">
        <v>44</v>
      </c>
      <c r="D9" s="18" t="s">
        <v>25</v>
      </c>
      <c r="E9" s="18" t="s">
        <v>24</v>
      </c>
      <c r="F9" s="18" t="s">
        <v>43</v>
      </c>
      <c r="G9" s="18">
        <v>3328</v>
      </c>
      <c r="H9" s="18">
        <v>1</v>
      </c>
      <c r="I9" s="18">
        <v>10</v>
      </c>
      <c r="J9" s="18">
        <f>'表1-1拨付类型选择表'!J9</f>
        <v>33280</v>
      </c>
      <c r="K9" s="167">
        <v>2330</v>
      </c>
      <c r="L9" s="18">
        <f t="shared" si="0"/>
        <v>23300</v>
      </c>
      <c r="M9" s="108">
        <f t="shared" si="1"/>
        <v>9980</v>
      </c>
      <c r="N9" s="18"/>
    </row>
    <row r="10" spans="1:14" s="19" customFormat="1" ht="12.75" customHeight="1">
      <c r="A10" s="18">
        <v>6</v>
      </c>
      <c r="B10" s="33" t="s">
        <v>196</v>
      </c>
      <c r="C10" s="18" t="s">
        <v>45</v>
      </c>
      <c r="D10" s="18" t="s">
        <v>25</v>
      </c>
      <c r="E10" s="18" t="s">
        <v>24</v>
      </c>
      <c r="F10" s="18" t="s">
        <v>43</v>
      </c>
      <c r="G10" s="18">
        <v>3328</v>
      </c>
      <c r="H10" s="18">
        <v>1</v>
      </c>
      <c r="I10" s="18">
        <v>10</v>
      </c>
      <c r="J10" s="18">
        <f>'表1-1拨付类型选择表'!J10</f>
        <v>33280</v>
      </c>
      <c r="K10" s="167">
        <v>2330</v>
      </c>
      <c r="L10" s="18">
        <f t="shared" si="0"/>
        <v>23300</v>
      </c>
      <c r="M10" s="108">
        <f t="shared" si="1"/>
        <v>9980</v>
      </c>
      <c r="N10" s="18"/>
    </row>
    <row r="11" spans="1:14" s="19" customFormat="1" ht="12.75" customHeight="1">
      <c r="A11" s="18">
        <v>7</v>
      </c>
      <c r="B11" s="33" t="s">
        <v>197</v>
      </c>
      <c r="C11" s="18" t="s">
        <v>46</v>
      </c>
      <c r="D11" s="18" t="s">
        <v>25</v>
      </c>
      <c r="E11" s="18" t="s">
        <v>24</v>
      </c>
      <c r="F11" s="18" t="s">
        <v>43</v>
      </c>
      <c r="G11" s="18">
        <v>3328</v>
      </c>
      <c r="H11" s="18">
        <v>1</v>
      </c>
      <c r="I11" s="18">
        <v>10</v>
      </c>
      <c r="J11" s="18">
        <f>'表1-1拨付类型选择表'!J11</f>
        <v>33280</v>
      </c>
      <c r="K11" s="167">
        <v>2330</v>
      </c>
      <c r="L11" s="18">
        <f t="shared" si="0"/>
        <v>23300</v>
      </c>
      <c r="M11" s="108">
        <f t="shared" si="1"/>
        <v>9980</v>
      </c>
      <c r="N11" s="18"/>
    </row>
    <row r="12" spans="1:14" s="19" customFormat="1" ht="12.75" customHeight="1">
      <c r="A12" s="18">
        <v>8</v>
      </c>
      <c r="B12" s="33" t="s">
        <v>198</v>
      </c>
      <c r="C12" s="18" t="s">
        <v>47</v>
      </c>
      <c r="D12" s="18" t="s">
        <v>25</v>
      </c>
      <c r="E12" s="18" t="s">
        <v>24</v>
      </c>
      <c r="F12" s="18" t="s">
        <v>43</v>
      </c>
      <c r="G12" s="18">
        <v>3328</v>
      </c>
      <c r="H12" s="18">
        <v>1</v>
      </c>
      <c r="I12" s="18">
        <v>10</v>
      </c>
      <c r="J12" s="18">
        <f>'表1-1拨付类型选择表'!J12</f>
        <v>33280</v>
      </c>
      <c r="K12" s="167">
        <v>2330</v>
      </c>
      <c r="L12" s="18">
        <f t="shared" si="0"/>
        <v>23300</v>
      </c>
      <c r="M12" s="108">
        <f t="shared" si="1"/>
        <v>9980</v>
      </c>
      <c r="N12" s="18"/>
    </row>
    <row r="13" spans="1:14" s="19" customFormat="1" ht="12.75" customHeight="1">
      <c r="A13" s="18">
        <v>9</v>
      </c>
      <c r="B13" s="33" t="s">
        <v>199</v>
      </c>
      <c r="C13" s="18" t="s">
        <v>48</v>
      </c>
      <c r="D13" s="18" t="s">
        <v>25</v>
      </c>
      <c r="E13" s="18" t="s">
        <v>24</v>
      </c>
      <c r="F13" s="18" t="s">
        <v>49</v>
      </c>
      <c r="G13" s="18">
        <v>3328</v>
      </c>
      <c r="H13" s="18">
        <v>1</v>
      </c>
      <c r="I13" s="18">
        <v>10</v>
      </c>
      <c r="J13" s="18">
        <f>'表1-1拨付类型选择表'!J13</f>
        <v>33280</v>
      </c>
      <c r="K13" s="167">
        <v>2330</v>
      </c>
      <c r="L13" s="18">
        <f t="shared" si="0"/>
        <v>23300</v>
      </c>
      <c r="M13" s="108">
        <f t="shared" si="1"/>
        <v>9980</v>
      </c>
      <c r="N13" s="18"/>
    </row>
    <row r="14" spans="1:14" s="19" customFormat="1" ht="12.75" customHeight="1">
      <c r="A14" s="18">
        <v>10</v>
      </c>
      <c r="B14" s="33" t="s">
        <v>201</v>
      </c>
      <c r="C14" s="18" t="s">
        <v>50</v>
      </c>
      <c r="D14" s="18" t="s">
        <v>25</v>
      </c>
      <c r="E14" s="18" t="s">
        <v>24</v>
      </c>
      <c r="F14" s="18" t="s">
        <v>49</v>
      </c>
      <c r="G14" s="18">
        <v>3328</v>
      </c>
      <c r="H14" s="18">
        <v>1</v>
      </c>
      <c r="I14" s="18">
        <v>10</v>
      </c>
      <c r="J14" s="18">
        <f>'表1-1拨付类型选择表'!J14</f>
        <v>33280</v>
      </c>
      <c r="K14" s="167">
        <v>2330</v>
      </c>
      <c r="L14" s="18">
        <f t="shared" si="0"/>
        <v>23300</v>
      </c>
      <c r="M14" s="108">
        <f t="shared" si="1"/>
        <v>9980</v>
      </c>
      <c r="N14" s="18"/>
    </row>
    <row r="15" spans="1:14" s="19" customFormat="1" ht="12.75" customHeight="1">
      <c r="A15" s="18">
        <v>11</v>
      </c>
      <c r="B15" s="33" t="s">
        <v>202</v>
      </c>
      <c r="C15" s="18" t="s">
        <v>51</v>
      </c>
      <c r="D15" s="18" t="s">
        <v>25</v>
      </c>
      <c r="E15" s="18" t="s">
        <v>24</v>
      </c>
      <c r="F15" s="18" t="s">
        <v>49</v>
      </c>
      <c r="G15" s="18">
        <v>3328</v>
      </c>
      <c r="H15" s="18">
        <v>1</v>
      </c>
      <c r="I15" s="18">
        <v>10</v>
      </c>
      <c r="J15" s="18">
        <f>'表1-1拨付类型选择表'!J15</f>
        <v>33280</v>
      </c>
      <c r="K15" s="167">
        <v>2330</v>
      </c>
      <c r="L15" s="18">
        <f t="shared" si="0"/>
        <v>23300</v>
      </c>
      <c r="M15" s="108">
        <f t="shared" si="1"/>
        <v>9980</v>
      </c>
      <c r="N15" s="18"/>
    </row>
    <row r="16" spans="1:14" s="19" customFormat="1" ht="12.75" customHeight="1">
      <c r="A16" s="18">
        <v>12</v>
      </c>
      <c r="B16" s="34" t="s">
        <v>204</v>
      </c>
      <c r="C16" s="18" t="s">
        <v>52</v>
      </c>
      <c r="D16" s="18" t="s">
        <v>25</v>
      </c>
      <c r="E16" s="18" t="s">
        <v>24</v>
      </c>
      <c r="F16" s="18" t="s">
        <v>49</v>
      </c>
      <c r="G16" s="18">
        <v>3328</v>
      </c>
      <c r="H16" s="18">
        <v>1</v>
      </c>
      <c r="I16" s="18">
        <v>10</v>
      </c>
      <c r="J16" s="18">
        <f>'表1-1拨付类型选择表'!J16</f>
        <v>33280</v>
      </c>
      <c r="K16" s="167">
        <v>2330</v>
      </c>
      <c r="L16" s="18">
        <f t="shared" si="0"/>
        <v>23300</v>
      </c>
      <c r="M16" s="108">
        <f t="shared" si="1"/>
        <v>9980</v>
      </c>
      <c r="N16" s="18"/>
    </row>
    <row r="17" spans="1:14" s="19" customFormat="1" ht="12.75" customHeight="1">
      <c r="A17" s="18">
        <v>13</v>
      </c>
      <c r="B17" s="33" t="s">
        <v>205</v>
      </c>
      <c r="C17" s="18" t="s">
        <v>59</v>
      </c>
      <c r="D17" s="18" t="s">
        <v>25</v>
      </c>
      <c r="E17" s="18" t="s">
        <v>24</v>
      </c>
      <c r="F17" s="18" t="s">
        <v>49</v>
      </c>
      <c r="G17" s="18">
        <v>3328</v>
      </c>
      <c r="H17" s="18">
        <v>1</v>
      </c>
      <c r="I17" s="18">
        <v>10</v>
      </c>
      <c r="J17" s="18">
        <f>'表1-1拨付类型选择表'!J17</f>
        <v>33280</v>
      </c>
      <c r="K17" s="167">
        <v>2330</v>
      </c>
      <c r="L17" s="18">
        <f>K17*I17</f>
        <v>23300</v>
      </c>
      <c r="M17" s="108">
        <f>J17-L17</f>
        <v>9980</v>
      </c>
      <c r="N17" s="18"/>
    </row>
    <row r="18" spans="1:14" s="19" customFormat="1" ht="12.75" customHeight="1">
      <c r="A18" s="18">
        <v>14</v>
      </c>
      <c r="B18" s="94" t="s">
        <v>206</v>
      </c>
      <c r="C18" s="20" t="s">
        <v>69</v>
      </c>
      <c r="D18" s="18" t="s">
        <v>25</v>
      </c>
      <c r="E18" s="91" t="s">
        <v>24</v>
      </c>
      <c r="F18" s="91" t="s">
        <v>49</v>
      </c>
      <c r="G18" s="91">
        <v>2556</v>
      </c>
      <c r="H18" s="91">
        <v>1</v>
      </c>
      <c r="I18" s="91">
        <v>10</v>
      </c>
      <c r="J18" s="18">
        <f>'表1-1拨付类型选择表'!J18</f>
        <v>31736</v>
      </c>
      <c r="K18" s="173">
        <v>2330</v>
      </c>
      <c r="L18" s="173">
        <f>2*1789+8*2330</f>
        <v>22218</v>
      </c>
      <c r="M18" s="174">
        <f>J18-L18</f>
        <v>9518</v>
      </c>
      <c r="N18" s="176" t="s">
        <v>377</v>
      </c>
    </row>
    <row r="19" spans="1:14" s="19" customFormat="1" ht="12.75" customHeight="1">
      <c r="A19" s="18">
        <v>15</v>
      </c>
      <c r="B19" s="33" t="s">
        <v>209</v>
      </c>
      <c r="C19" s="18" t="s">
        <v>53</v>
      </c>
      <c r="D19" s="18" t="s">
        <v>25</v>
      </c>
      <c r="E19" s="18" t="s">
        <v>24</v>
      </c>
      <c r="F19" s="18" t="s">
        <v>54</v>
      </c>
      <c r="G19" s="18">
        <v>2556</v>
      </c>
      <c r="H19" s="18">
        <v>1</v>
      </c>
      <c r="I19" s="18">
        <v>10</v>
      </c>
      <c r="J19" s="18">
        <f>'表1-1拨付类型选择表'!J19</f>
        <v>25560</v>
      </c>
      <c r="K19" s="167">
        <v>1789</v>
      </c>
      <c r="L19" s="18">
        <f t="shared" si="0"/>
        <v>17890</v>
      </c>
      <c r="M19" s="108">
        <f t="shared" si="1"/>
        <v>7670</v>
      </c>
      <c r="N19" s="177"/>
    </row>
    <row r="20" spans="1:14" s="19" customFormat="1" ht="24">
      <c r="A20" s="18">
        <v>16</v>
      </c>
      <c r="B20" s="86" t="s">
        <v>210</v>
      </c>
      <c r="C20" s="18" t="s">
        <v>55</v>
      </c>
      <c r="D20" s="18" t="s">
        <v>25</v>
      </c>
      <c r="E20" s="91" t="s">
        <v>24</v>
      </c>
      <c r="F20" s="91" t="s">
        <v>54</v>
      </c>
      <c r="G20" s="91">
        <v>2556</v>
      </c>
      <c r="H20" s="91">
        <v>0.8</v>
      </c>
      <c r="I20" s="91">
        <v>8</v>
      </c>
      <c r="J20" s="18">
        <f>'表1-1拨付类型选择表'!J20</f>
        <v>20448</v>
      </c>
      <c r="K20" s="173">
        <v>1789</v>
      </c>
      <c r="L20" s="173">
        <f t="shared" si="0"/>
        <v>14312</v>
      </c>
      <c r="M20" s="174">
        <f t="shared" si="1"/>
        <v>6136</v>
      </c>
      <c r="N20" s="178" t="s">
        <v>378</v>
      </c>
    </row>
    <row r="21" spans="1:14" s="19" customFormat="1" ht="12.75" customHeight="1">
      <c r="A21" s="18">
        <v>17</v>
      </c>
      <c r="B21" s="33" t="s">
        <v>212</v>
      </c>
      <c r="C21" s="18" t="s">
        <v>56</v>
      </c>
      <c r="D21" s="18" t="s">
        <v>25</v>
      </c>
      <c r="E21" s="18" t="s">
        <v>24</v>
      </c>
      <c r="F21" s="18" t="s">
        <v>54</v>
      </c>
      <c r="G21" s="18">
        <v>2556</v>
      </c>
      <c r="H21" s="18">
        <v>1</v>
      </c>
      <c r="I21" s="18">
        <v>10</v>
      </c>
      <c r="J21" s="18">
        <f>'表1-1拨付类型选择表'!J21</f>
        <v>25560</v>
      </c>
      <c r="K21" s="167">
        <v>1789</v>
      </c>
      <c r="L21" s="175">
        <f t="shared" si="0"/>
        <v>17890</v>
      </c>
      <c r="M21" s="108">
        <f t="shared" si="1"/>
        <v>7670</v>
      </c>
      <c r="N21" s="18"/>
    </row>
    <row r="22" spans="1:14" s="19" customFormat="1" ht="12.75" customHeight="1">
      <c r="A22" s="18">
        <v>18</v>
      </c>
      <c r="B22" s="33" t="s">
        <v>213</v>
      </c>
      <c r="C22" s="18" t="s">
        <v>57</v>
      </c>
      <c r="D22" s="18" t="s">
        <v>25</v>
      </c>
      <c r="E22" s="18" t="s">
        <v>24</v>
      </c>
      <c r="F22" s="18" t="s">
        <v>54</v>
      </c>
      <c r="G22" s="18">
        <v>2556</v>
      </c>
      <c r="H22" s="18">
        <v>1</v>
      </c>
      <c r="I22" s="18">
        <v>10</v>
      </c>
      <c r="J22" s="18">
        <f>'表1-1拨付类型选择表'!J22</f>
        <v>25560</v>
      </c>
      <c r="K22" s="167">
        <v>1789</v>
      </c>
      <c r="L22" s="18">
        <f t="shared" si="0"/>
        <v>17890</v>
      </c>
      <c r="M22" s="108">
        <f t="shared" si="1"/>
        <v>7670</v>
      </c>
      <c r="N22" s="18"/>
    </row>
    <row r="23" spans="1:14" s="19" customFormat="1" ht="12.75" customHeight="1">
      <c r="A23" s="18">
        <v>19</v>
      </c>
      <c r="B23" s="33" t="s">
        <v>214</v>
      </c>
      <c r="C23" s="18" t="s">
        <v>58</v>
      </c>
      <c r="D23" s="18" t="s">
        <v>25</v>
      </c>
      <c r="E23" s="18" t="s">
        <v>24</v>
      </c>
      <c r="F23" s="18" t="s">
        <v>54</v>
      </c>
      <c r="G23" s="18">
        <v>2556</v>
      </c>
      <c r="H23" s="18">
        <v>1</v>
      </c>
      <c r="I23" s="18">
        <v>10</v>
      </c>
      <c r="J23" s="18">
        <f>'表1-1拨付类型选择表'!J23</f>
        <v>25560</v>
      </c>
      <c r="K23" s="167">
        <v>1789</v>
      </c>
      <c r="L23" s="18">
        <f t="shared" si="0"/>
        <v>17890</v>
      </c>
      <c r="M23" s="108">
        <f t="shared" si="1"/>
        <v>7670</v>
      </c>
      <c r="N23" s="18"/>
    </row>
    <row r="24" spans="1:14" s="19" customFormat="1" ht="12.75" customHeight="1">
      <c r="A24" s="18">
        <v>20</v>
      </c>
      <c r="B24" s="33" t="s">
        <v>216</v>
      </c>
      <c r="C24" s="18" t="s">
        <v>60</v>
      </c>
      <c r="D24" s="18" t="s">
        <v>25</v>
      </c>
      <c r="E24" s="18" t="s">
        <v>24</v>
      </c>
      <c r="F24" s="18" t="s">
        <v>54</v>
      </c>
      <c r="G24" s="18">
        <v>2556</v>
      </c>
      <c r="H24" s="18">
        <v>1</v>
      </c>
      <c r="I24" s="18">
        <v>10</v>
      </c>
      <c r="J24" s="18">
        <f>'表1-1拨付类型选择表'!J24</f>
        <v>25560</v>
      </c>
      <c r="K24" s="167">
        <v>1789</v>
      </c>
      <c r="L24" s="18">
        <f t="shared" si="0"/>
        <v>17890</v>
      </c>
      <c r="M24" s="108">
        <f t="shared" si="1"/>
        <v>7670</v>
      </c>
      <c r="N24" s="18"/>
    </row>
    <row r="25" spans="1:14" s="19" customFormat="1" ht="12.75" customHeight="1">
      <c r="A25" s="18">
        <v>21</v>
      </c>
      <c r="B25" s="35" t="s">
        <v>217</v>
      </c>
      <c r="C25" s="18" t="s">
        <v>61</v>
      </c>
      <c r="D25" s="18" t="s">
        <v>25</v>
      </c>
      <c r="E25" s="18" t="s">
        <v>24</v>
      </c>
      <c r="F25" s="18" t="s">
        <v>54</v>
      </c>
      <c r="G25" s="18">
        <v>2556</v>
      </c>
      <c r="H25" s="18">
        <v>1</v>
      </c>
      <c r="I25" s="18">
        <v>10</v>
      </c>
      <c r="J25" s="18">
        <f>'表1-1拨付类型选择表'!J25</f>
        <v>25560</v>
      </c>
      <c r="K25" s="167">
        <v>1789</v>
      </c>
      <c r="L25" s="18">
        <f t="shared" si="0"/>
        <v>17890</v>
      </c>
      <c r="M25" s="108">
        <f t="shared" si="1"/>
        <v>7670</v>
      </c>
      <c r="N25" s="18"/>
    </row>
    <row r="26" spans="1:14" s="19" customFormat="1" ht="12.75" customHeight="1">
      <c r="A26" s="18">
        <v>22</v>
      </c>
      <c r="B26" s="35" t="s">
        <v>218</v>
      </c>
      <c r="C26" s="18" t="s">
        <v>62</v>
      </c>
      <c r="D26" s="18" t="s">
        <v>25</v>
      </c>
      <c r="E26" s="18" t="s">
        <v>24</v>
      </c>
      <c r="F26" s="18" t="s">
        <v>54</v>
      </c>
      <c r="G26" s="18">
        <v>2556</v>
      </c>
      <c r="H26" s="18">
        <v>1</v>
      </c>
      <c r="I26" s="18">
        <v>10</v>
      </c>
      <c r="J26" s="18">
        <f>'表1-1拨付类型选择表'!J26</f>
        <v>25560</v>
      </c>
      <c r="K26" s="167">
        <v>1789</v>
      </c>
      <c r="L26" s="18">
        <f t="shared" si="0"/>
        <v>17890</v>
      </c>
      <c r="M26" s="108">
        <f t="shared" si="1"/>
        <v>7670</v>
      </c>
      <c r="N26" s="18"/>
    </row>
    <row r="27" spans="1:14" s="19" customFormat="1" ht="12.75" customHeight="1">
      <c r="A27" s="18">
        <v>23</v>
      </c>
      <c r="B27" s="36" t="s">
        <v>220</v>
      </c>
      <c r="C27" s="18" t="s">
        <v>63</v>
      </c>
      <c r="D27" s="18" t="s">
        <v>25</v>
      </c>
      <c r="E27" s="18" t="s">
        <v>24</v>
      </c>
      <c r="F27" s="18" t="s">
        <v>54</v>
      </c>
      <c r="G27" s="18">
        <v>2556</v>
      </c>
      <c r="H27" s="18">
        <v>1</v>
      </c>
      <c r="I27" s="18">
        <v>10</v>
      </c>
      <c r="J27" s="18">
        <f>'表1-1拨付类型选择表'!J27</f>
        <v>25560</v>
      </c>
      <c r="K27" s="167">
        <v>1789</v>
      </c>
      <c r="L27" s="18">
        <f t="shared" si="0"/>
        <v>17890</v>
      </c>
      <c r="M27" s="108">
        <f t="shared" si="1"/>
        <v>7670</v>
      </c>
      <c r="N27" s="18"/>
    </row>
    <row r="28" spans="1:14" s="19" customFormat="1" ht="12.75" customHeight="1">
      <c r="A28" s="18">
        <v>24</v>
      </c>
      <c r="B28" s="37" t="s">
        <v>221</v>
      </c>
      <c r="C28" s="18" t="s">
        <v>64</v>
      </c>
      <c r="D28" s="18" t="s">
        <v>25</v>
      </c>
      <c r="E28" s="18" t="s">
        <v>24</v>
      </c>
      <c r="F28" s="18" t="s">
        <v>54</v>
      </c>
      <c r="G28" s="18">
        <v>2556</v>
      </c>
      <c r="H28" s="18">
        <v>1</v>
      </c>
      <c r="I28" s="18">
        <v>10</v>
      </c>
      <c r="J28" s="18">
        <f>'表1-1拨付类型选择表'!J28</f>
        <v>25560</v>
      </c>
      <c r="K28" s="167">
        <v>1789</v>
      </c>
      <c r="L28" s="18">
        <f t="shared" si="0"/>
        <v>17890</v>
      </c>
      <c r="M28" s="108">
        <f t="shared" si="1"/>
        <v>7670</v>
      </c>
      <c r="N28" s="18"/>
    </row>
    <row r="29" spans="1:14" s="19" customFormat="1" ht="12.75" customHeight="1">
      <c r="A29" s="18">
        <v>25</v>
      </c>
      <c r="B29" s="35" t="s">
        <v>222</v>
      </c>
      <c r="C29" s="18" t="s">
        <v>65</v>
      </c>
      <c r="D29" s="18" t="s">
        <v>25</v>
      </c>
      <c r="E29" s="18" t="s">
        <v>24</v>
      </c>
      <c r="F29" s="104" t="s">
        <v>279</v>
      </c>
      <c r="G29" s="18">
        <v>2444</v>
      </c>
      <c r="H29" s="18">
        <v>1</v>
      </c>
      <c r="I29" s="18">
        <v>10</v>
      </c>
      <c r="J29" s="18">
        <f>'表1-1拨付类型选择表'!J29</f>
        <v>25560</v>
      </c>
      <c r="K29" s="168">
        <v>1789</v>
      </c>
      <c r="L29" s="168">
        <f t="shared" si="0"/>
        <v>17890</v>
      </c>
      <c r="M29" s="169">
        <f t="shared" si="1"/>
        <v>7670</v>
      </c>
      <c r="N29" s="170" t="s">
        <v>280</v>
      </c>
    </row>
    <row r="30" spans="1:14" s="19" customFormat="1" ht="12.75" customHeight="1">
      <c r="A30" s="18">
        <v>26</v>
      </c>
      <c r="B30" s="35" t="s">
        <v>223</v>
      </c>
      <c r="C30" s="18" t="s">
        <v>66</v>
      </c>
      <c r="D30" s="18" t="s">
        <v>25</v>
      </c>
      <c r="E30" s="18" t="s">
        <v>24</v>
      </c>
      <c r="F30" s="18" t="s">
        <v>54</v>
      </c>
      <c r="G30" s="18">
        <v>2556</v>
      </c>
      <c r="H30" s="18">
        <v>1</v>
      </c>
      <c r="I30" s="18">
        <v>10</v>
      </c>
      <c r="J30" s="18">
        <f>'表1-1拨付类型选择表'!J30</f>
        <v>25560</v>
      </c>
      <c r="K30" s="167">
        <v>1789</v>
      </c>
      <c r="L30" s="18">
        <f t="shared" si="0"/>
        <v>17890</v>
      </c>
      <c r="M30" s="108">
        <f t="shared" si="1"/>
        <v>7670</v>
      </c>
      <c r="N30" s="107"/>
    </row>
    <row r="31" spans="1:14" s="19" customFormat="1" ht="12.75" customHeight="1">
      <c r="A31" s="18">
        <v>27</v>
      </c>
      <c r="B31" s="40" t="s">
        <v>224</v>
      </c>
      <c r="C31" s="20" t="s">
        <v>67</v>
      </c>
      <c r="D31" s="18" t="s">
        <v>25</v>
      </c>
      <c r="E31" s="18" t="s">
        <v>24</v>
      </c>
      <c r="F31" s="18" t="s">
        <v>68</v>
      </c>
      <c r="G31" s="18">
        <v>2556</v>
      </c>
      <c r="H31" s="18">
        <v>1</v>
      </c>
      <c r="I31" s="18">
        <v>10</v>
      </c>
      <c r="J31" s="18">
        <f>'表1-1拨付类型选择表'!J31</f>
        <v>25560</v>
      </c>
      <c r="K31" s="167">
        <v>1789</v>
      </c>
      <c r="L31" s="18">
        <f t="shared" si="0"/>
        <v>17890</v>
      </c>
      <c r="M31" s="108">
        <f t="shared" si="1"/>
        <v>7670</v>
      </c>
      <c r="N31" s="107"/>
    </row>
    <row r="32" spans="1:14" s="19" customFormat="1" ht="12.75" customHeight="1">
      <c r="A32" s="18">
        <v>28</v>
      </c>
      <c r="B32" s="24" t="s">
        <v>227</v>
      </c>
      <c r="C32" s="25" t="s">
        <v>228</v>
      </c>
      <c r="D32" s="25" t="s">
        <v>25</v>
      </c>
      <c r="E32" s="18" t="s">
        <v>24</v>
      </c>
      <c r="F32" s="18" t="s">
        <v>54</v>
      </c>
      <c r="G32" s="18">
        <v>2556</v>
      </c>
      <c r="H32" s="25">
        <v>0.5</v>
      </c>
      <c r="I32" s="25">
        <v>5</v>
      </c>
      <c r="J32" s="18">
        <f>'表1-1拨付类型选择表'!J32</f>
        <v>12780</v>
      </c>
      <c r="K32" s="167">
        <v>1789</v>
      </c>
      <c r="L32" s="18">
        <f t="shared" si="0"/>
        <v>8945</v>
      </c>
      <c r="M32" s="108">
        <f t="shared" si="1"/>
        <v>3835</v>
      </c>
      <c r="N32" s="107"/>
    </row>
    <row r="33" spans="1:14" s="19" customFormat="1" ht="12.75" customHeight="1">
      <c r="A33" s="18">
        <v>29</v>
      </c>
      <c r="B33" s="41" t="s">
        <v>230</v>
      </c>
      <c r="C33" s="18" t="s">
        <v>70</v>
      </c>
      <c r="D33" s="18" t="s">
        <v>25</v>
      </c>
      <c r="E33" s="18" t="s">
        <v>71</v>
      </c>
      <c r="F33" s="18" t="s">
        <v>72</v>
      </c>
      <c r="G33" s="18">
        <v>4100</v>
      </c>
      <c r="H33" s="18">
        <v>1</v>
      </c>
      <c r="I33" s="18">
        <v>10</v>
      </c>
      <c r="J33" s="18">
        <f>'表1-1拨付类型选择表'!J33</f>
        <v>41000</v>
      </c>
      <c r="K33" s="167">
        <v>2870</v>
      </c>
      <c r="L33" s="18">
        <f t="shared" si="0"/>
        <v>28700</v>
      </c>
      <c r="M33" s="108">
        <f t="shared" si="1"/>
        <v>12300</v>
      </c>
      <c r="N33" s="107"/>
    </row>
    <row r="34" spans="1:14" s="19" customFormat="1" ht="12.75" customHeight="1">
      <c r="A34" s="18">
        <v>30</v>
      </c>
      <c r="B34" s="43" t="s">
        <v>232</v>
      </c>
      <c r="C34" s="18" t="s">
        <v>73</v>
      </c>
      <c r="D34" s="18" t="s">
        <v>25</v>
      </c>
      <c r="E34" s="18" t="s">
        <v>71</v>
      </c>
      <c r="F34" s="18" t="s">
        <v>72</v>
      </c>
      <c r="G34" s="18">
        <v>4100</v>
      </c>
      <c r="H34" s="18">
        <v>1</v>
      </c>
      <c r="I34" s="18">
        <v>10</v>
      </c>
      <c r="J34" s="18">
        <f>'表1-1拨付类型选择表'!J34</f>
        <v>41000</v>
      </c>
      <c r="K34" s="168">
        <v>3097</v>
      </c>
      <c r="L34" s="168">
        <f t="shared" si="0"/>
        <v>30970</v>
      </c>
      <c r="M34" s="169">
        <f>J34-L34</f>
        <v>10030</v>
      </c>
      <c r="N34" s="105" t="s">
        <v>281</v>
      </c>
    </row>
    <row r="35" spans="1:14" s="19" customFormat="1" ht="12.75" customHeight="1">
      <c r="A35" s="18">
        <v>31</v>
      </c>
      <c r="B35" s="33" t="s">
        <v>234</v>
      </c>
      <c r="C35" s="18" t="s">
        <v>75</v>
      </c>
      <c r="D35" s="18" t="s">
        <v>25</v>
      </c>
      <c r="E35" s="18" t="s">
        <v>71</v>
      </c>
      <c r="F35" s="18" t="s">
        <v>76</v>
      </c>
      <c r="G35" s="18">
        <v>3104</v>
      </c>
      <c r="H35" s="18">
        <v>1</v>
      </c>
      <c r="I35" s="18">
        <v>10</v>
      </c>
      <c r="J35" s="18">
        <f>'表1-1拨付类型选择表'!J35</f>
        <v>31040</v>
      </c>
      <c r="K35" s="167">
        <v>2173</v>
      </c>
      <c r="L35" s="18">
        <f t="shared" si="0"/>
        <v>21730</v>
      </c>
      <c r="M35" s="108">
        <f t="shared" si="1"/>
        <v>9310</v>
      </c>
      <c r="N35" s="18"/>
    </row>
    <row r="36" spans="1:14" s="19" customFormat="1" ht="12.75" customHeight="1">
      <c r="A36" s="18">
        <v>32</v>
      </c>
      <c r="B36" s="33" t="s">
        <v>235</v>
      </c>
      <c r="C36" s="18" t="s">
        <v>79</v>
      </c>
      <c r="D36" s="18" t="s">
        <v>25</v>
      </c>
      <c r="E36" s="18" t="s">
        <v>80</v>
      </c>
      <c r="F36" s="18" t="s">
        <v>81</v>
      </c>
      <c r="G36" s="18">
        <v>3104</v>
      </c>
      <c r="H36" s="18">
        <v>1</v>
      </c>
      <c r="I36" s="18">
        <v>10</v>
      </c>
      <c r="J36" s="18">
        <f>'表1-1拨付类型选择表'!J36</f>
        <v>31040</v>
      </c>
      <c r="K36" s="167">
        <v>2173</v>
      </c>
      <c r="L36" s="18">
        <f>K36*I36</f>
        <v>21730</v>
      </c>
      <c r="M36" s="108">
        <f>J36-L36</f>
        <v>9310</v>
      </c>
      <c r="N36" s="18"/>
    </row>
    <row r="37" spans="1:14" s="19" customFormat="1" ht="12.75" customHeight="1">
      <c r="A37" s="18">
        <v>33</v>
      </c>
      <c r="B37" s="33" t="s">
        <v>237</v>
      </c>
      <c r="C37" s="18" t="s">
        <v>77</v>
      </c>
      <c r="D37" s="18" t="s">
        <v>25</v>
      </c>
      <c r="E37" s="18" t="s">
        <v>78</v>
      </c>
      <c r="F37" s="18" t="s">
        <v>28</v>
      </c>
      <c r="G37" s="18">
        <v>2444</v>
      </c>
      <c r="H37" s="18">
        <v>1</v>
      </c>
      <c r="I37" s="18">
        <v>10</v>
      </c>
      <c r="J37" s="18">
        <f>'表1-1拨付类型选择表'!J37</f>
        <v>24440</v>
      </c>
      <c r="K37" s="167">
        <v>1711</v>
      </c>
      <c r="L37" s="18">
        <f t="shared" si="0"/>
        <v>17110</v>
      </c>
      <c r="M37" s="108">
        <f t="shared" si="1"/>
        <v>7330</v>
      </c>
      <c r="N37" s="18"/>
    </row>
    <row r="38" spans="1:14" s="19" customFormat="1" ht="12.75" customHeight="1">
      <c r="A38" s="18">
        <v>34</v>
      </c>
      <c r="B38" s="33" t="s">
        <v>240</v>
      </c>
      <c r="C38" s="18" t="s">
        <v>82</v>
      </c>
      <c r="D38" s="18" t="s">
        <v>25</v>
      </c>
      <c r="E38" s="18" t="s">
        <v>27</v>
      </c>
      <c r="F38" s="18" t="s">
        <v>83</v>
      </c>
      <c r="G38" s="18">
        <v>2444</v>
      </c>
      <c r="H38" s="18">
        <v>1</v>
      </c>
      <c r="I38" s="18">
        <v>10</v>
      </c>
      <c r="J38" s="18">
        <f>'表1-1拨付类型选择表'!J38</f>
        <v>24440</v>
      </c>
      <c r="K38" s="167">
        <v>1711</v>
      </c>
      <c r="L38" s="18">
        <f t="shared" si="0"/>
        <v>17110</v>
      </c>
      <c r="M38" s="108">
        <f t="shared" si="1"/>
        <v>7330</v>
      </c>
      <c r="N38" s="18"/>
    </row>
    <row r="39" spans="1:14" s="19" customFormat="1" ht="12.75" customHeight="1">
      <c r="A39" s="18">
        <v>35</v>
      </c>
      <c r="B39" s="33" t="s">
        <v>242</v>
      </c>
      <c r="C39" s="18" t="s">
        <v>84</v>
      </c>
      <c r="D39" s="18" t="s">
        <v>25</v>
      </c>
      <c r="E39" s="18" t="s">
        <v>27</v>
      </c>
      <c r="F39" s="18" t="s">
        <v>83</v>
      </c>
      <c r="G39" s="18">
        <v>2444</v>
      </c>
      <c r="H39" s="18">
        <v>1</v>
      </c>
      <c r="I39" s="18">
        <v>10</v>
      </c>
      <c r="J39" s="18">
        <f>'表1-1拨付类型选择表'!J39</f>
        <v>24440</v>
      </c>
      <c r="K39" s="167">
        <v>1711</v>
      </c>
      <c r="L39" s="18">
        <f t="shared" si="0"/>
        <v>17110</v>
      </c>
      <c r="M39" s="108">
        <f t="shared" si="1"/>
        <v>7330</v>
      </c>
      <c r="N39" s="18"/>
    </row>
    <row r="40" spans="1:14" s="19" customFormat="1" ht="26.25" customHeight="1">
      <c r="A40" s="18">
        <v>36</v>
      </c>
      <c r="B40" s="33" t="s">
        <v>243</v>
      </c>
      <c r="C40" s="18" t="s">
        <v>85</v>
      </c>
      <c r="D40" s="18" t="s">
        <v>25</v>
      </c>
      <c r="E40" s="18" t="s">
        <v>27</v>
      </c>
      <c r="F40" s="18" t="s">
        <v>83</v>
      </c>
      <c r="G40" s="18">
        <v>2444</v>
      </c>
      <c r="H40" s="18">
        <v>1</v>
      </c>
      <c r="I40" s="18">
        <v>10</v>
      </c>
      <c r="J40" s="18">
        <f>'表1-1拨付类型选择表'!J40</f>
        <v>24440</v>
      </c>
      <c r="K40" s="167">
        <v>1711</v>
      </c>
      <c r="L40" s="18">
        <f t="shared" si="0"/>
        <v>17110</v>
      </c>
      <c r="M40" s="108">
        <f t="shared" si="1"/>
        <v>7330</v>
      </c>
      <c r="N40" s="18"/>
    </row>
    <row r="41" spans="1:14" s="19" customFormat="1" ht="12.75" customHeight="1">
      <c r="A41" s="18">
        <v>37</v>
      </c>
      <c r="B41" s="44" t="s">
        <v>244</v>
      </c>
      <c r="C41" s="18" t="s">
        <v>86</v>
      </c>
      <c r="D41" s="18" t="s">
        <v>26</v>
      </c>
      <c r="E41" s="18" t="s">
        <v>27</v>
      </c>
      <c r="F41" s="18" t="s">
        <v>83</v>
      </c>
      <c r="G41" s="18">
        <v>2444</v>
      </c>
      <c r="H41" s="18">
        <v>1</v>
      </c>
      <c r="I41" s="18">
        <v>10</v>
      </c>
      <c r="J41" s="18">
        <f>'表1-1拨付类型选择表'!J41</f>
        <v>24440</v>
      </c>
      <c r="K41" s="167">
        <v>1711</v>
      </c>
      <c r="L41" s="18">
        <f>'管理教辅拨付津贴'!J14</f>
        <v>17110</v>
      </c>
      <c r="M41" s="108">
        <f t="shared" si="1"/>
        <v>7330</v>
      </c>
      <c r="N41" s="22"/>
    </row>
    <row r="42" spans="1:14" s="19" customFormat="1" ht="12.75" customHeight="1">
      <c r="A42" s="18">
        <v>38</v>
      </c>
      <c r="B42" s="45" t="s">
        <v>246</v>
      </c>
      <c r="C42" s="18" t="s">
        <v>87</v>
      </c>
      <c r="D42" s="18" t="s">
        <v>26</v>
      </c>
      <c r="E42" s="18" t="s">
        <v>27</v>
      </c>
      <c r="F42" s="18" t="s">
        <v>83</v>
      </c>
      <c r="G42" s="18">
        <v>2444</v>
      </c>
      <c r="H42" s="18">
        <v>1</v>
      </c>
      <c r="I42" s="18">
        <v>10</v>
      </c>
      <c r="J42" s="18">
        <f>'表1-1拨付类型选择表'!J42</f>
        <v>24440</v>
      </c>
      <c r="K42" s="167">
        <v>1711</v>
      </c>
      <c r="L42" s="18">
        <f>'管理教辅拨付津贴'!J15</f>
        <v>17110</v>
      </c>
      <c r="M42" s="108">
        <f t="shared" si="1"/>
        <v>7330</v>
      </c>
      <c r="N42" s="22"/>
    </row>
    <row r="43" spans="1:14" s="19" customFormat="1" ht="12.75" customHeight="1">
      <c r="A43" s="18">
        <v>39</v>
      </c>
      <c r="B43" s="24" t="s">
        <v>247</v>
      </c>
      <c r="C43" s="25" t="s">
        <v>248</v>
      </c>
      <c r="D43" s="25" t="s">
        <v>25</v>
      </c>
      <c r="E43" s="18" t="s">
        <v>27</v>
      </c>
      <c r="F43" s="18" t="s">
        <v>249</v>
      </c>
      <c r="G43" s="25">
        <v>1896</v>
      </c>
      <c r="H43" s="25">
        <v>0.1</v>
      </c>
      <c r="I43" s="25">
        <v>1</v>
      </c>
      <c r="J43" s="18">
        <f>'表1-1拨付类型选择表'!J43</f>
        <v>1896</v>
      </c>
      <c r="K43" s="167">
        <v>1327</v>
      </c>
      <c r="L43" s="18">
        <f>'管理教辅拨付津贴'!J16</f>
        <v>1327</v>
      </c>
      <c r="M43" s="108">
        <f t="shared" si="1"/>
        <v>569</v>
      </c>
      <c r="N43" s="22"/>
    </row>
    <row r="44" spans="1:14" s="19" customFormat="1" ht="12.75" customHeight="1">
      <c r="A44" s="18">
        <v>40</v>
      </c>
      <c r="B44" s="33" t="s">
        <v>251</v>
      </c>
      <c r="C44" s="18" t="s">
        <v>88</v>
      </c>
      <c r="D44" s="18" t="s">
        <v>25</v>
      </c>
      <c r="E44" s="18" t="s">
        <v>89</v>
      </c>
      <c r="F44" s="18" t="s">
        <v>90</v>
      </c>
      <c r="G44" s="18">
        <v>2556</v>
      </c>
      <c r="H44" s="18">
        <v>1</v>
      </c>
      <c r="I44" s="18">
        <v>10</v>
      </c>
      <c r="J44" s="18">
        <f>'表1-1拨付类型选择表'!J44</f>
        <v>25560</v>
      </c>
      <c r="K44" s="168">
        <v>1711</v>
      </c>
      <c r="L44" s="168">
        <f t="shared" si="0"/>
        <v>17110</v>
      </c>
      <c r="M44" s="169">
        <f t="shared" si="1"/>
        <v>8450</v>
      </c>
      <c r="N44" s="170" t="s">
        <v>91</v>
      </c>
    </row>
    <row r="45" spans="1:14" s="19" customFormat="1" ht="27.75" customHeight="1">
      <c r="A45" s="18">
        <v>41</v>
      </c>
      <c r="B45" s="46" t="s">
        <v>254</v>
      </c>
      <c r="C45" s="18" t="s">
        <v>92</v>
      </c>
      <c r="D45" s="18" t="s">
        <v>26</v>
      </c>
      <c r="E45" s="18" t="s">
        <v>93</v>
      </c>
      <c r="F45" s="18" t="s">
        <v>90</v>
      </c>
      <c r="G45" s="18">
        <v>2556</v>
      </c>
      <c r="H45" s="18">
        <v>1</v>
      </c>
      <c r="I45" s="18">
        <v>10</v>
      </c>
      <c r="J45" s="18">
        <f>'表1-1拨付类型选择表'!J45</f>
        <v>25560</v>
      </c>
      <c r="K45" s="168">
        <v>1711</v>
      </c>
      <c r="L45" s="168">
        <f t="shared" si="0"/>
        <v>17110</v>
      </c>
      <c r="M45" s="169">
        <f t="shared" si="1"/>
        <v>8450</v>
      </c>
      <c r="N45" s="170" t="s">
        <v>91</v>
      </c>
    </row>
    <row r="46" spans="1:14" s="19" customFormat="1" ht="27.75" customHeight="1">
      <c r="A46" s="18">
        <v>42</v>
      </c>
      <c r="B46" s="24" t="s">
        <v>256</v>
      </c>
      <c r="C46" s="18" t="s">
        <v>94</v>
      </c>
      <c r="D46" s="18" t="s">
        <v>25</v>
      </c>
      <c r="E46" s="25" t="s">
        <v>95</v>
      </c>
      <c r="F46" s="25" t="s">
        <v>259</v>
      </c>
      <c r="G46" s="25">
        <v>2008</v>
      </c>
      <c r="H46" s="25">
        <v>1</v>
      </c>
      <c r="I46" s="18">
        <v>10</v>
      </c>
      <c r="J46" s="18">
        <f>'表1-1拨付类型选择表'!J46</f>
        <v>20080</v>
      </c>
      <c r="K46" s="168">
        <v>1327</v>
      </c>
      <c r="L46" s="168">
        <f t="shared" si="0"/>
        <v>13270</v>
      </c>
      <c r="M46" s="169">
        <f>J46-L46</f>
        <v>6810</v>
      </c>
      <c r="N46" s="170" t="s">
        <v>278</v>
      </c>
    </row>
    <row r="47" spans="1:14" s="47" customFormat="1" ht="27">
      <c r="A47" s="18"/>
      <c r="B47" s="23"/>
      <c r="C47" s="42" t="s">
        <v>145</v>
      </c>
      <c r="D47" s="18"/>
      <c r="E47" s="18"/>
      <c r="F47" s="18"/>
      <c r="G47" s="18"/>
      <c r="H47" s="18"/>
      <c r="I47" s="18"/>
      <c r="J47" s="18"/>
      <c r="K47" s="88"/>
      <c r="L47" s="18"/>
      <c r="M47" s="108">
        <f>'表1-1拨付类型选择表'!G49</f>
        <v>205250</v>
      </c>
      <c r="N47" s="22"/>
    </row>
    <row r="48" spans="1:14" ht="14.25">
      <c r="A48" s="31"/>
      <c r="B48" s="31"/>
      <c r="C48" s="54" t="s">
        <v>112</v>
      </c>
      <c r="D48" s="31"/>
      <c r="E48" s="31"/>
      <c r="F48" s="31"/>
      <c r="G48" s="31"/>
      <c r="H48" s="31"/>
      <c r="I48" s="31"/>
      <c r="J48" s="55">
        <f>SUM(J5:J46)</f>
        <v>1201020</v>
      </c>
      <c r="K48" s="55">
        <f>SUM(K5:K46)</f>
        <v>86622</v>
      </c>
      <c r="L48" s="55">
        <f>SUM(L5:L47)</f>
        <v>840672</v>
      </c>
      <c r="M48" s="111">
        <f>SUM(M5:M47)</f>
        <v>565598</v>
      </c>
      <c r="N48" s="31"/>
    </row>
  </sheetData>
  <sheetProtection/>
  <mergeCells count="4">
    <mergeCell ref="A1:C1"/>
    <mergeCell ref="A2:N2"/>
    <mergeCell ref="A3:I3"/>
    <mergeCell ref="J3:N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48"/>
  <sheetViews>
    <sheetView zoomScalePageLayoutView="0" workbookViewId="0" topLeftCell="A25">
      <selection activeCell="A20" sqref="A20:IV20"/>
    </sheetView>
  </sheetViews>
  <sheetFormatPr defaultColWidth="9.00390625" defaultRowHeight="14.25"/>
  <cols>
    <col min="2" max="2" width="8.75390625" style="0" customWidth="1"/>
    <col min="3" max="3" width="11.00390625" style="47" customWidth="1"/>
    <col min="4" max="4" width="12.125" style="130" customWidth="1"/>
    <col min="5" max="5" width="12.25390625" style="130" customWidth="1"/>
    <col min="6" max="6" width="11.50390625" style="130" customWidth="1"/>
  </cols>
  <sheetData>
    <row r="1" spans="1:7" ht="20.25">
      <c r="A1" s="255" t="s">
        <v>282</v>
      </c>
      <c r="B1" s="255"/>
      <c r="C1" s="255"/>
      <c r="D1" s="255"/>
      <c r="E1" s="255"/>
      <c r="F1" s="255"/>
      <c r="G1" s="255"/>
    </row>
    <row r="2" spans="1:7" s="119" customFormat="1" ht="14.25">
      <c r="A2" s="117" t="s">
        <v>283</v>
      </c>
      <c r="B2" s="117" t="s">
        <v>284</v>
      </c>
      <c r="C2" s="117" t="s">
        <v>114</v>
      </c>
      <c r="D2" s="118" t="s">
        <v>115</v>
      </c>
      <c r="E2" s="118" t="s">
        <v>116</v>
      </c>
      <c r="F2" s="118" t="s">
        <v>109</v>
      </c>
      <c r="G2" s="117" t="s">
        <v>285</v>
      </c>
    </row>
    <row r="3" spans="1:7" ht="14.25" customHeight="1">
      <c r="A3" s="99" t="s">
        <v>286</v>
      </c>
      <c r="B3" s="104" t="s">
        <v>38</v>
      </c>
      <c r="C3" s="31" t="s">
        <v>117</v>
      </c>
      <c r="D3" s="120">
        <v>492.02</v>
      </c>
      <c r="E3" s="120">
        <v>178.43</v>
      </c>
      <c r="F3" s="38">
        <f aca="true" t="shared" si="0" ref="F3:F29">D3+E3</f>
        <v>670.45</v>
      </c>
      <c r="G3" s="30"/>
    </row>
    <row r="4" spans="1:7" ht="14.25">
      <c r="A4" s="99" t="s">
        <v>287</v>
      </c>
      <c r="B4" s="104" t="s">
        <v>40</v>
      </c>
      <c r="C4" s="31" t="s">
        <v>40</v>
      </c>
      <c r="D4" s="121">
        <v>317.85</v>
      </c>
      <c r="E4" s="120">
        <v>357.28</v>
      </c>
      <c r="F4" s="38">
        <f t="shared" si="0"/>
        <v>675.13</v>
      </c>
      <c r="G4" s="30"/>
    </row>
    <row r="5" spans="1:7" ht="14.25">
      <c r="A5" s="99" t="s">
        <v>288</v>
      </c>
      <c r="B5" s="104" t="s">
        <v>41</v>
      </c>
      <c r="C5" s="31" t="s">
        <v>41</v>
      </c>
      <c r="D5" s="120">
        <v>541.59</v>
      </c>
      <c r="E5" s="121">
        <v>510.74433333333343</v>
      </c>
      <c r="F5" s="38">
        <f t="shared" si="0"/>
        <v>1052.3343333333335</v>
      </c>
      <c r="G5" s="30"/>
    </row>
    <row r="6" spans="1:7" ht="14.25">
      <c r="A6" s="99" t="s">
        <v>289</v>
      </c>
      <c r="B6" s="104" t="s">
        <v>42</v>
      </c>
      <c r="C6" s="31" t="s">
        <v>42</v>
      </c>
      <c r="D6" s="120">
        <v>378.36</v>
      </c>
      <c r="E6" s="121">
        <v>230.27499999999998</v>
      </c>
      <c r="F6" s="38">
        <f t="shared" si="0"/>
        <v>608.635</v>
      </c>
      <c r="G6" s="30"/>
    </row>
    <row r="7" spans="1:7" ht="14.25">
      <c r="A7" s="99" t="s">
        <v>290</v>
      </c>
      <c r="B7" s="104" t="s">
        <v>44</v>
      </c>
      <c r="C7" s="31" t="s">
        <v>44</v>
      </c>
      <c r="D7" s="121">
        <v>375.12</v>
      </c>
      <c r="E7" s="120">
        <v>368.28</v>
      </c>
      <c r="F7" s="38">
        <f t="shared" si="0"/>
        <v>743.4</v>
      </c>
      <c r="G7" s="30"/>
    </row>
    <row r="8" spans="1:7" ht="14.25">
      <c r="A8" s="99" t="s">
        <v>291</v>
      </c>
      <c r="B8" s="104" t="s">
        <v>45</v>
      </c>
      <c r="C8" s="31" t="s">
        <v>45</v>
      </c>
      <c r="D8" s="121">
        <v>343.62</v>
      </c>
      <c r="E8" s="120">
        <v>340.49</v>
      </c>
      <c r="F8" s="38">
        <f t="shared" si="0"/>
        <v>684.11</v>
      </c>
      <c r="G8" s="30"/>
    </row>
    <row r="9" spans="1:7" ht="14.25">
      <c r="A9" s="99" t="s">
        <v>292</v>
      </c>
      <c r="B9" s="104" t="s">
        <v>46</v>
      </c>
      <c r="C9" s="31" t="s">
        <v>46</v>
      </c>
      <c r="D9" s="120">
        <v>382.86</v>
      </c>
      <c r="E9" s="120">
        <v>243.11</v>
      </c>
      <c r="F9" s="38">
        <f t="shared" si="0"/>
        <v>625.97</v>
      </c>
      <c r="G9" s="30"/>
    </row>
    <row r="10" spans="1:7" ht="14.25">
      <c r="A10" s="99" t="s">
        <v>293</v>
      </c>
      <c r="B10" s="104" t="s">
        <v>47</v>
      </c>
      <c r="C10" s="31" t="s">
        <v>47</v>
      </c>
      <c r="D10" s="121">
        <v>328.528</v>
      </c>
      <c r="E10" s="121">
        <v>169.88000000000002</v>
      </c>
      <c r="F10" s="38">
        <f t="shared" si="0"/>
        <v>498.408</v>
      </c>
      <c r="G10" s="30"/>
    </row>
    <row r="11" spans="1:7" ht="14.25">
      <c r="A11" s="99" t="s">
        <v>294</v>
      </c>
      <c r="B11" s="104" t="s">
        <v>48</v>
      </c>
      <c r="C11" s="31" t="s">
        <v>48</v>
      </c>
      <c r="D11" s="120">
        <v>288.88</v>
      </c>
      <c r="E11" s="120">
        <v>89.88</v>
      </c>
      <c r="F11" s="38">
        <f t="shared" si="0"/>
        <v>378.76</v>
      </c>
      <c r="G11" s="30"/>
    </row>
    <row r="12" spans="1:7" ht="14.25" customHeight="1">
      <c r="A12" s="99" t="s">
        <v>295</v>
      </c>
      <c r="B12" s="104" t="s">
        <v>50</v>
      </c>
      <c r="C12" s="31" t="s">
        <v>50</v>
      </c>
      <c r="D12" s="120">
        <v>328.09</v>
      </c>
      <c r="E12" s="120">
        <v>144.48</v>
      </c>
      <c r="F12" s="38">
        <f t="shared" si="0"/>
        <v>472.56999999999994</v>
      </c>
      <c r="G12" s="30"/>
    </row>
    <row r="13" spans="1:7" ht="14.25">
      <c r="A13" s="99" t="s">
        <v>296</v>
      </c>
      <c r="B13" s="104" t="s">
        <v>297</v>
      </c>
      <c r="C13" s="31" t="s">
        <v>118</v>
      </c>
      <c r="D13" s="120">
        <v>118.32</v>
      </c>
      <c r="E13" s="120">
        <v>13.46</v>
      </c>
      <c r="F13" s="38">
        <f t="shared" si="0"/>
        <v>131.78</v>
      </c>
      <c r="G13" s="30"/>
    </row>
    <row r="14" spans="1:7" ht="14.25">
      <c r="A14" s="122" t="s">
        <v>298</v>
      </c>
      <c r="B14" s="104" t="s">
        <v>52</v>
      </c>
      <c r="C14" s="31" t="s">
        <v>52</v>
      </c>
      <c r="D14" s="120">
        <v>393.22</v>
      </c>
      <c r="E14" s="120">
        <v>319.68</v>
      </c>
      <c r="F14" s="38">
        <f t="shared" si="0"/>
        <v>712.9000000000001</v>
      </c>
      <c r="G14" s="30"/>
    </row>
    <row r="15" spans="1:7" ht="14.25">
      <c r="A15" s="99" t="s">
        <v>299</v>
      </c>
      <c r="B15" s="104" t="s">
        <v>59</v>
      </c>
      <c r="C15" s="31" t="s">
        <v>59</v>
      </c>
      <c r="D15" s="31">
        <v>231.06</v>
      </c>
      <c r="E15" s="120">
        <v>114.84</v>
      </c>
      <c r="F15" s="38">
        <f t="shared" si="0"/>
        <v>345.9</v>
      </c>
      <c r="G15" s="30"/>
    </row>
    <row r="16" spans="1:7" ht="14.25">
      <c r="A16" s="123" t="s">
        <v>300</v>
      </c>
      <c r="B16" s="124" t="s">
        <v>301</v>
      </c>
      <c r="C16" s="31" t="s">
        <v>122</v>
      </c>
      <c r="D16" s="120">
        <v>302.08</v>
      </c>
      <c r="E16" s="120">
        <v>199.8</v>
      </c>
      <c r="F16" s="38">
        <f t="shared" si="0"/>
        <v>501.88</v>
      </c>
      <c r="G16" s="30"/>
    </row>
    <row r="17" spans="1:7" ht="14.25">
      <c r="A17" s="99" t="s">
        <v>302</v>
      </c>
      <c r="B17" s="104" t="s">
        <v>53</v>
      </c>
      <c r="C17" s="31" t="s">
        <v>53</v>
      </c>
      <c r="D17" s="121">
        <v>512.52</v>
      </c>
      <c r="E17" s="121">
        <v>254.50000000000003</v>
      </c>
      <c r="F17" s="38">
        <f t="shared" si="0"/>
        <v>767.02</v>
      </c>
      <c r="G17" s="30"/>
    </row>
    <row r="18" spans="1:7" ht="14.25">
      <c r="A18" s="125" t="s">
        <v>303</v>
      </c>
      <c r="B18" s="104" t="s">
        <v>55</v>
      </c>
      <c r="C18" s="31" t="s">
        <v>55</v>
      </c>
      <c r="D18" s="121">
        <v>178.56000000000003</v>
      </c>
      <c r="E18" s="121">
        <v>205.59000000000003</v>
      </c>
      <c r="F18" s="38">
        <f t="shared" si="0"/>
        <v>384.1500000000001</v>
      </c>
      <c r="G18" s="30"/>
    </row>
    <row r="19" spans="1:7" ht="14.25" customHeight="1">
      <c r="A19" s="99" t="s">
        <v>304</v>
      </c>
      <c r="B19" s="104" t="s">
        <v>56</v>
      </c>
      <c r="C19" s="31" t="s">
        <v>56</v>
      </c>
      <c r="D19" s="120">
        <v>266.05</v>
      </c>
      <c r="E19" s="120">
        <v>235.02</v>
      </c>
      <c r="F19" s="38">
        <f t="shared" si="0"/>
        <v>501.07000000000005</v>
      </c>
      <c r="G19" s="30"/>
    </row>
    <row r="20" spans="1:7" ht="14.25">
      <c r="A20" s="99" t="s">
        <v>305</v>
      </c>
      <c r="B20" s="104" t="s">
        <v>57</v>
      </c>
      <c r="C20" s="31" t="s">
        <v>57</v>
      </c>
      <c r="D20" s="120">
        <v>281.74</v>
      </c>
      <c r="E20" s="120">
        <v>183.63</v>
      </c>
      <c r="F20" s="38">
        <f t="shared" si="0"/>
        <v>465.37</v>
      </c>
      <c r="G20" s="30"/>
    </row>
    <row r="21" spans="1:7" ht="14.25">
      <c r="A21" s="99" t="s">
        <v>306</v>
      </c>
      <c r="B21" s="104" t="s">
        <v>307</v>
      </c>
      <c r="C21" s="31" t="s">
        <v>119</v>
      </c>
      <c r="D21" s="121">
        <v>155.22</v>
      </c>
      <c r="E21" s="120">
        <v>171.89</v>
      </c>
      <c r="F21" s="38">
        <f t="shared" si="0"/>
        <v>327.11</v>
      </c>
      <c r="G21" s="30"/>
    </row>
    <row r="22" spans="1:7" ht="14.25">
      <c r="A22" s="99" t="s">
        <v>308</v>
      </c>
      <c r="B22" s="104" t="s">
        <v>60</v>
      </c>
      <c r="C22" s="31" t="s">
        <v>60</v>
      </c>
      <c r="D22" s="120">
        <v>312.82</v>
      </c>
      <c r="E22" s="121">
        <v>250.11</v>
      </c>
      <c r="F22" s="38">
        <f t="shared" si="0"/>
        <v>562.9300000000001</v>
      </c>
      <c r="G22" s="30"/>
    </row>
    <row r="23" spans="1:7" ht="14.25">
      <c r="A23" s="96" t="s">
        <v>309</v>
      </c>
      <c r="B23" s="104" t="s">
        <v>61</v>
      </c>
      <c r="C23" s="31" t="s">
        <v>61</v>
      </c>
      <c r="D23" s="121">
        <v>332.86</v>
      </c>
      <c r="E23" s="120">
        <v>362.42</v>
      </c>
      <c r="F23" s="38">
        <f t="shared" si="0"/>
        <v>695.28</v>
      </c>
      <c r="G23" s="30"/>
    </row>
    <row r="24" spans="1:7" ht="14.25">
      <c r="A24" s="96" t="s">
        <v>310</v>
      </c>
      <c r="B24" s="104" t="s">
        <v>311</v>
      </c>
      <c r="C24" s="31" t="s">
        <v>120</v>
      </c>
      <c r="D24" s="120">
        <v>361.64</v>
      </c>
      <c r="E24" s="120">
        <v>149.43</v>
      </c>
      <c r="F24" s="38">
        <f t="shared" si="0"/>
        <v>511.07</v>
      </c>
      <c r="G24" s="30"/>
    </row>
    <row r="25" spans="1:7" ht="14.25">
      <c r="A25" s="126" t="s">
        <v>312</v>
      </c>
      <c r="B25" s="104" t="s">
        <v>63</v>
      </c>
      <c r="C25" s="31" t="s">
        <v>63</v>
      </c>
      <c r="D25" s="120">
        <v>361.54</v>
      </c>
      <c r="E25" s="120">
        <v>202.65</v>
      </c>
      <c r="F25" s="38">
        <f t="shared" si="0"/>
        <v>564.19</v>
      </c>
      <c r="G25" s="30"/>
    </row>
    <row r="26" spans="1:7" ht="14.25">
      <c r="A26" s="127" t="s">
        <v>313</v>
      </c>
      <c r="B26" s="104" t="s">
        <v>64</v>
      </c>
      <c r="C26" s="31" t="s">
        <v>64</v>
      </c>
      <c r="D26" s="121">
        <v>451.4</v>
      </c>
      <c r="E26" s="120">
        <v>399.51</v>
      </c>
      <c r="F26" s="38">
        <f t="shared" si="0"/>
        <v>850.91</v>
      </c>
      <c r="G26" s="30"/>
    </row>
    <row r="27" spans="1:7" ht="14.25">
      <c r="A27" s="96" t="s">
        <v>314</v>
      </c>
      <c r="B27" s="104" t="s">
        <v>65</v>
      </c>
      <c r="C27" s="104" t="s">
        <v>65</v>
      </c>
      <c r="D27" s="121"/>
      <c r="E27" s="38">
        <v>120.06</v>
      </c>
      <c r="F27" s="38">
        <f t="shared" si="0"/>
        <v>120.06</v>
      </c>
      <c r="G27" s="39" t="s">
        <v>315</v>
      </c>
    </row>
    <row r="28" spans="1:7" ht="14.25">
      <c r="A28" s="96" t="s">
        <v>316</v>
      </c>
      <c r="B28" s="104" t="s">
        <v>66</v>
      </c>
      <c r="C28" s="31" t="s">
        <v>66</v>
      </c>
      <c r="D28" s="120">
        <v>111.86</v>
      </c>
      <c r="E28" s="120">
        <v>178.32</v>
      </c>
      <c r="F28" s="38">
        <f t="shared" si="0"/>
        <v>290.18</v>
      </c>
      <c r="G28" s="30"/>
    </row>
    <row r="29" spans="1:7" ht="14.25">
      <c r="A29" s="128" t="s">
        <v>317</v>
      </c>
      <c r="B29" s="124" t="s">
        <v>318</v>
      </c>
      <c r="C29" s="31" t="s">
        <v>121</v>
      </c>
      <c r="D29" s="120">
        <v>401.08</v>
      </c>
      <c r="E29" s="120">
        <v>272.65</v>
      </c>
      <c r="F29" s="38">
        <f t="shared" si="0"/>
        <v>673.73</v>
      </c>
      <c r="G29" s="30"/>
    </row>
    <row r="30" spans="1:7" ht="14.25">
      <c r="A30" s="103" t="s">
        <v>319</v>
      </c>
      <c r="B30" s="104" t="s">
        <v>320</v>
      </c>
      <c r="C30" s="31" t="s">
        <v>321</v>
      </c>
      <c r="D30" s="129"/>
      <c r="E30" s="120">
        <v>224.35</v>
      </c>
      <c r="F30" s="38">
        <f aca="true" t="shared" si="1" ref="F30:F44">D30+E30</f>
        <v>224.35</v>
      </c>
      <c r="G30" s="30"/>
    </row>
    <row r="31" spans="1:7" ht="14.25">
      <c r="A31" s="97" t="s">
        <v>322</v>
      </c>
      <c r="B31" s="104" t="s">
        <v>70</v>
      </c>
      <c r="C31" s="104" t="s">
        <v>70</v>
      </c>
      <c r="D31" s="129"/>
      <c r="E31" s="120"/>
      <c r="F31" s="38">
        <f t="shared" si="1"/>
        <v>0</v>
      </c>
      <c r="G31" s="39"/>
    </row>
    <row r="32" spans="1:7" ht="14.25">
      <c r="A32" s="98" t="s">
        <v>323</v>
      </c>
      <c r="B32" s="104" t="s">
        <v>73</v>
      </c>
      <c r="C32" s="104" t="s">
        <v>73</v>
      </c>
      <c r="D32" s="129"/>
      <c r="E32" s="120"/>
      <c r="F32" s="38">
        <f t="shared" si="1"/>
        <v>0</v>
      </c>
      <c r="G32" s="39"/>
    </row>
    <row r="33" spans="1:7" ht="14.25">
      <c r="A33" s="99" t="s">
        <v>324</v>
      </c>
      <c r="B33" s="104" t="s">
        <v>75</v>
      </c>
      <c r="C33" s="104" t="s">
        <v>75</v>
      </c>
      <c r="D33" s="129"/>
      <c r="E33" s="120"/>
      <c r="F33" s="38">
        <f t="shared" si="1"/>
        <v>0</v>
      </c>
      <c r="G33" s="39"/>
    </row>
    <row r="34" spans="1:7" ht="14.25">
      <c r="A34" s="99" t="s">
        <v>325</v>
      </c>
      <c r="B34" s="104" t="s">
        <v>79</v>
      </c>
      <c r="C34" s="104" t="s">
        <v>79</v>
      </c>
      <c r="D34" s="129"/>
      <c r="E34" s="120"/>
      <c r="F34" s="38">
        <f t="shared" si="1"/>
        <v>0</v>
      </c>
      <c r="G34" s="39"/>
    </row>
    <row r="35" spans="1:7" ht="14.25">
      <c r="A35" s="99" t="s">
        <v>326</v>
      </c>
      <c r="B35" s="104" t="s">
        <v>77</v>
      </c>
      <c r="C35" s="104" t="s">
        <v>77</v>
      </c>
      <c r="D35" s="129"/>
      <c r="E35" s="120"/>
      <c r="F35" s="38">
        <f t="shared" si="1"/>
        <v>0</v>
      </c>
      <c r="G35" s="39"/>
    </row>
    <row r="36" spans="1:7" ht="14.25">
      <c r="A36" s="99" t="s">
        <v>327</v>
      </c>
      <c r="B36" s="104" t="s">
        <v>82</v>
      </c>
      <c r="C36" s="104" t="s">
        <v>82</v>
      </c>
      <c r="D36" s="129"/>
      <c r="E36" s="120"/>
      <c r="F36" s="38">
        <f t="shared" si="1"/>
        <v>0</v>
      </c>
      <c r="G36" s="39"/>
    </row>
    <row r="37" spans="1:7" ht="14.25">
      <c r="A37" s="99" t="s">
        <v>328</v>
      </c>
      <c r="B37" s="104" t="s">
        <v>84</v>
      </c>
      <c r="C37" s="38" t="s">
        <v>84</v>
      </c>
      <c r="D37" s="38"/>
      <c r="E37" s="121">
        <v>38.4</v>
      </c>
      <c r="F37" s="38">
        <f t="shared" si="1"/>
        <v>38.4</v>
      </c>
      <c r="G37" s="39" t="s">
        <v>315</v>
      </c>
    </row>
    <row r="38" spans="1:7" ht="14.25">
      <c r="A38" s="99" t="s">
        <v>329</v>
      </c>
      <c r="B38" s="104" t="s">
        <v>85</v>
      </c>
      <c r="C38" s="104" t="s">
        <v>85</v>
      </c>
      <c r="D38" s="38"/>
      <c r="E38" s="121"/>
      <c r="F38" s="38">
        <f t="shared" si="1"/>
        <v>0</v>
      </c>
      <c r="G38" s="30"/>
    </row>
    <row r="39" spans="1:7" ht="14.25">
      <c r="A39" s="100" t="s">
        <v>330</v>
      </c>
      <c r="B39" s="104" t="s">
        <v>86</v>
      </c>
      <c r="C39" s="104" t="s">
        <v>86</v>
      </c>
      <c r="D39" s="38"/>
      <c r="E39" s="121"/>
      <c r="F39" s="38">
        <f t="shared" si="1"/>
        <v>0</v>
      </c>
      <c r="G39" s="30"/>
    </row>
    <row r="40" spans="1:7" ht="14.25">
      <c r="A40" s="101" t="s">
        <v>331</v>
      </c>
      <c r="B40" s="104" t="s">
        <v>87</v>
      </c>
      <c r="C40" s="104" t="s">
        <v>87</v>
      </c>
      <c r="D40" s="38"/>
      <c r="E40" s="121"/>
      <c r="F40" s="38">
        <f t="shared" si="1"/>
        <v>0</v>
      </c>
      <c r="G40" s="30"/>
    </row>
    <row r="41" spans="1:7" ht="14.25">
      <c r="A41" s="103" t="s">
        <v>332</v>
      </c>
      <c r="B41" s="104" t="s">
        <v>333</v>
      </c>
      <c r="C41" s="104" t="s">
        <v>333</v>
      </c>
      <c r="D41" s="38"/>
      <c r="E41" s="121"/>
      <c r="F41" s="38">
        <f t="shared" si="1"/>
        <v>0</v>
      </c>
      <c r="G41" s="30"/>
    </row>
    <row r="42" spans="1:7" ht="14.25">
      <c r="A42" s="99" t="s">
        <v>334</v>
      </c>
      <c r="B42" s="104" t="s">
        <v>88</v>
      </c>
      <c r="C42" s="38" t="s">
        <v>88</v>
      </c>
      <c r="D42" s="38"/>
      <c r="E42" s="38">
        <v>46.96</v>
      </c>
      <c r="F42" s="38">
        <f t="shared" si="1"/>
        <v>46.96</v>
      </c>
      <c r="G42" s="30"/>
    </row>
    <row r="43" spans="1:7" ht="14.25">
      <c r="A43" s="103" t="s">
        <v>335</v>
      </c>
      <c r="B43" s="104" t="s">
        <v>92</v>
      </c>
      <c r="C43" s="38" t="s">
        <v>92</v>
      </c>
      <c r="D43" s="38"/>
      <c r="E43" s="38">
        <v>42.32</v>
      </c>
      <c r="F43" s="38">
        <f t="shared" si="1"/>
        <v>42.32</v>
      </c>
      <c r="G43" s="30"/>
    </row>
    <row r="44" spans="1:7" ht="14.25">
      <c r="A44" s="103" t="s">
        <v>336</v>
      </c>
      <c r="B44" s="104" t="s">
        <v>337</v>
      </c>
      <c r="C44" s="38" t="s">
        <v>338</v>
      </c>
      <c r="D44" s="38"/>
      <c r="E44" s="38">
        <v>38.42</v>
      </c>
      <c r="F44" s="38">
        <f t="shared" si="1"/>
        <v>38.42</v>
      </c>
      <c r="G44" s="30"/>
    </row>
    <row r="45" spans="1:7" ht="14.25">
      <c r="A45" s="221" t="s">
        <v>400</v>
      </c>
      <c r="B45" s="220" t="s">
        <v>399</v>
      </c>
      <c r="C45" s="220" t="s">
        <v>402</v>
      </c>
      <c r="D45" s="38"/>
      <c r="E45" s="222">
        <v>56.16</v>
      </c>
      <c r="F45" s="222">
        <v>56.16</v>
      </c>
      <c r="G45" s="30"/>
    </row>
    <row r="46" spans="1:7" ht="14.25">
      <c r="A46" s="221"/>
      <c r="B46" s="220"/>
      <c r="C46" s="220"/>
      <c r="D46" s="38"/>
      <c r="E46" s="222"/>
      <c r="F46" s="38">
        <f>SUM(F3:F45)</f>
        <v>15261.907333333333</v>
      </c>
      <c r="G46" s="30"/>
    </row>
    <row r="48" spans="1:7" ht="14.25">
      <c r="A48" s="256" t="s">
        <v>375</v>
      </c>
      <c r="B48" s="256"/>
      <c r="C48" s="256"/>
      <c r="D48" s="256"/>
      <c r="E48" s="256"/>
      <c r="F48" s="256"/>
      <c r="G48" s="256"/>
    </row>
  </sheetData>
  <sheetProtection/>
  <mergeCells count="2">
    <mergeCell ref="A1:G1"/>
    <mergeCell ref="A48:G48"/>
  </mergeCells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T49"/>
  <sheetViews>
    <sheetView tabSelected="1" zoomScalePageLayoutView="0" workbookViewId="0" topLeftCell="A28">
      <selection activeCell="Q4" sqref="Q4"/>
    </sheetView>
  </sheetViews>
  <sheetFormatPr defaultColWidth="9.00390625" defaultRowHeight="14.25"/>
  <cols>
    <col min="1" max="1" width="4.375" style="0" customWidth="1"/>
    <col min="3" max="3" width="10.50390625" style="0" customWidth="1"/>
    <col min="4" max="4" width="9.00390625" style="0" customWidth="1"/>
    <col min="5" max="5" width="10.625" style="0" customWidth="1"/>
    <col min="6" max="12" width="9.00390625" style="47" customWidth="1"/>
    <col min="13" max="13" width="7.50390625" style="47" customWidth="1"/>
    <col min="14" max="14" width="11.875" style="47" customWidth="1"/>
    <col min="15" max="15" width="9.00390625" style="47" customWidth="1"/>
    <col min="16" max="16" width="12.50390625" style="130" customWidth="1"/>
    <col min="17" max="17" width="10.625" style="47" customWidth="1"/>
    <col min="18" max="18" width="11.00390625" style="47" customWidth="1"/>
    <col min="19" max="19" width="16.25390625" style="47" customWidth="1"/>
    <col min="20" max="20" width="9.75390625" style="47" customWidth="1"/>
  </cols>
  <sheetData>
    <row r="1" spans="1:20" s="49" customFormat="1" ht="22.5" customHeight="1">
      <c r="A1" s="257" t="s">
        <v>348</v>
      </c>
      <c r="B1" s="257"/>
      <c r="C1" s="257"/>
      <c r="D1" s="257"/>
      <c r="E1" s="257"/>
      <c r="F1" s="257"/>
      <c r="G1" s="257"/>
      <c r="H1" s="257"/>
      <c r="I1" s="257"/>
      <c r="J1" s="257"/>
      <c r="K1" s="257"/>
      <c r="L1" s="257"/>
      <c r="M1" s="257"/>
      <c r="N1" s="257"/>
      <c r="O1" s="257"/>
      <c r="P1" s="257"/>
      <c r="Q1" s="257"/>
      <c r="R1" s="257"/>
      <c r="S1" s="257"/>
      <c r="T1" s="257"/>
    </row>
    <row r="2" spans="1:20" s="52" customFormat="1" ht="62.25" customHeight="1">
      <c r="A2" s="27" t="s">
        <v>98</v>
      </c>
      <c r="B2" s="27" t="s">
        <v>99</v>
      </c>
      <c r="C2" s="27" t="s">
        <v>100</v>
      </c>
      <c r="D2" s="27" t="s">
        <v>125</v>
      </c>
      <c r="E2" s="27" t="s">
        <v>126</v>
      </c>
      <c r="F2" s="28" t="s">
        <v>113</v>
      </c>
      <c r="G2" s="50" t="s">
        <v>127</v>
      </c>
      <c r="H2" s="51" t="s">
        <v>128</v>
      </c>
      <c r="I2" s="51" t="s">
        <v>129</v>
      </c>
      <c r="J2" s="51" t="s">
        <v>130</v>
      </c>
      <c r="K2" s="27" t="s">
        <v>124</v>
      </c>
      <c r="L2" s="3" t="s">
        <v>349</v>
      </c>
      <c r="M2" s="27" t="s">
        <v>146</v>
      </c>
      <c r="N2" s="27" t="s">
        <v>147</v>
      </c>
      <c r="O2" s="27" t="s">
        <v>131</v>
      </c>
      <c r="P2" s="189" t="s">
        <v>132</v>
      </c>
      <c r="Q2" s="27" t="s">
        <v>133</v>
      </c>
      <c r="R2" s="50" t="s">
        <v>134</v>
      </c>
      <c r="S2" s="172" t="s">
        <v>376</v>
      </c>
      <c r="T2" s="27" t="s">
        <v>108</v>
      </c>
    </row>
    <row r="3" spans="1:20" ht="14.25">
      <c r="A3" s="18">
        <v>1</v>
      </c>
      <c r="B3" s="33" t="s">
        <v>189</v>
      </c>
      <c r="C3" s="18" t="s">
        <v>38</v>
      </c>
      <c r="D3" s="18" t="s">
        <v>39</v>
      </c>
      <c r="E3" s="18">
        <v>10</v>
      </c>
      <c r="F3" s="31">
        <v>670.45</v>
      </c>
      <c r="G3" s="31">
        <v>573.83</v>
      </c>
      <c r="H3" s="31">
        <f>G3*0.7</f>
        <v>401.681</v>
      </c>
      <c r="I3" s="31">
        <f>H3/E3</f>
        <v>40.168099999999995</v>
      </c>
      <c r="J3" s="31">
        <f>I3*E3</f>
        <v>401.6809999999999</v>
      </c>
      <c r="K3" s="31">
        <f>F3-J3</f>
        <v>268.7690000000001</v>
      </c>
      <c r="L3" s="31">
        <v>490</v>
      </c>
      <c r="M3" s="31"/>
      <c r="N3" s="31"/>
      <c r="O3" s="31">
        <v>96</v>
      </c>
      <c r="P3" s="38">
        <f>K3*O3</f>
        <v>25801.82400000001</v>
      </c>
      <c r="Q3" s="31">
        <v>1.004472</v>
      </c>
      <c r="R3" s="31">
        <f>P3*Q3</f>
        <v>25917.209756928012</v>
      </c>
      <c r="S3" s="31">
        <f>L3+M3+R3</f>
        <v>26407.209756928012</v>
      </c>
      <c r="T3" s="31"/>
    </row>
    <row r="4" spans="1:20" ht="14.25">
      <c r="A4" s="18">
        <v>2</v>
      </c>
      <c r="B4" s="33" t="s">
        <v>192</v>
      </c>
      <c r="C4" s="18" t="s">
        <v>40</v>
      </c>
      <c r="D4" s="18" t="s">
        <v>39</v>
      </c>
      <c r="E4" s="18">
        <v>10</v>
      </c>
      <c r="F4" s="31">
        <v>675.13</v>
      </c>
      <c r="G4" s="31">
        <v>573.83</v>
      </c>
      <c r="H4" s="31">
        <f aca="true" t="shared" si="0" ref="H4:H30">G4*0.7</f>
        <v>401.681</v>
      </c>
      <c r="I4" s="31">
        <f aca="true" t="shared" si="1" ref="I4:I30">H4/E4</f>
        <v>40.168099999999995</v>
      </c>
      <c r="J4" s="31">
        <f aca="true" t="shared" si="2" ref="J4:J30">I4*E4</f>
        <v>401.6809999999999</v>
      </c>
      <c r="K4" s="31">
        <f aca="true" t="shared" si="3" ref="K4:K30">F4-J4</f>
        <v>273.44900000000007</v>
      </c>
      <c r="L4" s="31">
        <v>378</v>
      </c>
      <c r="M4" s="31">
        <v>210</v>
      </c>
      <c r="N4" s="31"/>
      <c r="O4" s="31">
        <v>96</v>
      </c>
      <c r="P4" s="38">
        <f aca="true" t="shared" si="4" ref="P4:P9">K4*O4</f>
        <v>26251.104000000007</v>
      </c>
      <c r="Q4" s="31">
        <f>Q3</f>
        <v>1.004472</v>
      </c>
      <c r="R4" s="31">
        <f aca="true" t="shared" si="5" ref="R4:R45">P4*Q4</f>
        <v>26368.498937088007</v>
      </c>
      <c r="S4" s="31">
        <f aca="true" t="shared" si="6" ref="S4:S45">L4+M4+R4</f>
        <v>26956.498937088007</v>
      </c>
      <c r="T4" s="31"/>
    </row>
    <row r="5" spans="1:20" ht="14.25">
      <c r="A5" s="18">
        <v>3</v>
      </c>
      <c r="B5" s="33" t="s">
        <v>193</v>
      </c>
      <c r="C5" s="18" t="s">
        <v>41</v>
      </c>
      <c r="D5" s="18" t="s">
        <v>39</v>
      </c>
      <c r="E5" s="18">
        <v>10</v>
      </c>
      <c r="F5" s="31">
        <v>1052.3343333333335</v>
      </c>
      <c r="G5" s="31">
        <v>573.83</v>
      </c>
      <c r="H5" s="31">
        <f t="shared" si="0"/>
        <v>401.681</v>
      </c>
      <c r="I5" s="31">
        <f t="shared" si="1"/>
        <v>40.168099999999995</v>
      </c>
      <c r="J5" s="31">
        <f t="shared" si="2"/>
        <v>401.6809999999999</v>
      </c>
      <c r="K5" s="31">
        <f t="shared" si="3"/>
        <v>650.6533333333335</v>
      </c>
      <c r="L5" s="31">
        <v>490</v>
      </c>
      <c r="M5" s="31">
        <v>360</v>
      </c>
      <c r="N5" s="31"/>
      <c r="O5" s="31">
        <v>96</v>
      </c>
      <c r="P5" s="38">
        <f t="shared" si="4"/>
        <v>62462.720000000016</v>
      </c>
      <c r="Q5" s="31">
        <f aca="true" t="shared" si="7" ref="Q5:Q10">Q4</f>
        <v>1.004472</v>
      </c>
      <c r="R5" s="31">
        <f t="shared" si="5"/>
        <v>62742.05328384002</v>
      </c>
      <c r="S5" s="31">
        <f t="shared" si="6"/>
        <v>63592.05328384002</v>
      </c>
      <c r="T5" s="31"/>
    </row>
    <row r="6" spans="1:20" s="205" customFormat="1" ht="14.25">
      <c r="A6" s="210">
        <v>4</v>
      </c>
      <c r="B6" s="211" t="s">
        <v>390</v>
      </c>
      <c r="C6" s="210" t="s">
        <v>42</v>
      </c>
      <c r="D6" s="210" t="s">
        <v>43</v>
      </c>
      <c r="E6" s="210">
        <v>10</v>
      </c>
      <c r="F6" s="203">
        <v>608.635</v>
      </c>
      <c r="G6" s="203">
        <v>573.83</v>
      </c>
      <c r="H6" s="203">
        <f t="shared" si="0"/>
        <v>401.681</v>
      </c>
      <c r="I6" s="203">
        <f t="shared" si="1"/>
        <v>40.168099999999995</v>
      </c>
      <c r="J6" s="203">
        <f t="shared" si="2"/>
        <v>401.6809999999999</v>
      </c>
      <c r="K6" s="203">
        <f t="shared" si="3"/>
        <v>206.95400000000006</v>
      </c>
      <c r="L6" s="203">
        <v>490</v>
      </c>
      <c r="M6" s="203">
        <v>750</v>
      </c>
      <c r="N6" s="203"/>
      <c r="O6" s="203">
        <v>89</v>
      </c>
      <c r="P6" s="212">
        <f t="shared" si="4"/>
        <v>18418.906000000006</v>
      </c>
      <c r="Q6" s="203">
        <f t="shared" si="7"/>
        <v>1.004472</v>
      </c>
      <c r="R6" s="203">
        <f t="shared" si="5"/>
        <v>18501.275347632007</v>
      </c>
      <c r="S6" s="203">
        <f t="shared" si="6"/>
        <v>19741.275347632007</v>
      </c>
      <c r="T6" s="203"/>
    </row>
    <row r="7" spans="1:20" s="205" customFormat="1" ht="14.25">
      <c r="A7" s="210">
        <v>5</v>
      </c>
      <c r="B7" s="211" t="s">
        <v>391</v>
      </c>
      <c r="C7" s="210" t="s">
        <v>44</v>
      </c>
      <c r="D7" s="210" t="s">
        <v>43</v>
      </c>
      <c r="E7" s="210">
        <v>10</v>
      </c>
      <c r="F7" s="203">
        <v>743.4</v>
      </c>
      <c r="G7" s="203">
        <v>573.83</v>
      </c>
      <c r="H7" s="203">
        <f t="shared" si="0"/>
        <v>401.681</v>
      </c>
      <c r="I7" s="203">
        <f t="shared" si="1"/>
        <v>40.168099999999995</v>
      </c>
      <c r="J7" s="203">
        <f t="shared" si="2"/>
        <v>401.6809999999999</v>
      </c>
      <c r="K7" s="203">
        <f t="shared" si="3"/>
        <v>341.71900000000005</v>
      </c>
      <c r="L7" s="203">
        <v>378</v>
      </c>
      <c r="M7" s="203">
        <v>420</v>
      </c>
      <c r="N7" s="203"/>
      <c r="O7" s="203">
        <v>89</v>
      </c>
      <c r="P7" s="212">
        <f t="shared" si="4"/>
        <v>30412.991000000005</v>
      </c>
      <c r="Q7" s="203">
        <f t="shared" si="7"/>
        <v>1.004472</v>
      </c>
      <c r="R7" s="203">
        <f t="shared" si="5"/>
        <v>30548.997895752007</v>
      </c>
      <c r="S7" s="203">
        <f t="shared" si="6"/>
        <v>31346.997895752007</v>
      </c>
      <c r="T7" s="203"/>
    </row>
    <row r="8" spans="1:20" s="205" customFormat="1" ht="14.25">
      <c r="A8" s="210">
        <v>6</v>
      </c>
      <c r="B8" s="211" t="s">
        <v>392</v>
      </c>
      <c r="C8" s="210" t="s">
        <v>45</v>
      </c>
      <c r="D8" s="210" t="s">
        <v>43</v>
      </c>
      <c r="E8" s="210">
        <v>10</v>
      </c>
      <c r="F8" s="203">
        <v>684.11</v>
      </c>
      <c r="G8" s="203">
        <v>573.83</v>
      </c>
      <c r="H8" s="203">
        <f t="shared" si="0"/>
        <v>401.681</v>
      </c>
      <c r="I8" s="203">
        <f t="shared" si="1"/>
        <v>40.168099999999995</v>
      </c>
      <c r="J8" s="203">
        <f t="shared" si="2"/>
        <v>401.6809999999999</v>
      </c>
      <c r="K8" s="203">
        <f t="shared" si="3"/>
        <v>282.4290000000001</v>
      </c>
      <c r="L8" s="203">
        <v>308</v>
      </c>
      <c r="M8" s="203">
        <v>1650</v>
      </c>
      <c r="N8" s="203"/>
      <c r="O8" s="203">
        <v>89</v>
      </c>
      <c r="P8" s="212">
        <f t="shared" si="4"/>
        <v>25136.181000000008</v>
      </c>
      <c r="Q8" s="203">
        <f t="shared" si="7"/>
        <v>1.004472</v>
      </c>
      <c r="R8" s="203">
        <f t="shared" si="5"/>
        <v>25248.590001432007</v>
      </c>
      <c r="S8" s="203">
        <f t="shared" si="6"/>
        <v>27206.590001432007</v>
      </c>
      <c r="T8" s="203"/>
    </row>
    <row r="9" spans="1:20" s="205" customFormat="1" ht="14.25">
      <c r="A9" s="210">
        <v>7</v>
      </c>
      <c r="B9" s="211" t="s">
        <v>393</v>
      </c>
      <c r="C9" s="210" t="s">
        <v>46</v>
      </c>
      <c r="D9" s="210" t="s">
        <v>43</v>
      </c>
      <c r="E9" s="210">
        <v>10</v>
      </c>
      <c r="F9" s="203">
        <v>625.97</v>
      </c>
      <c r="G9" s="203">
        <v>573.83</v>
      </c>
      <c r="H9" s="203">
        <f t="shared" si="0"/>
        <v>401.681</v>
      </c>
      <c r="I9" s="203">
        <f t="shared" si="1"/>
        <v>40.168099999999995</v>
      </c>
      <c r="J9" s="203">
        <f t="shared" si="2"/>
        <v>401.6809999999999</v>
      </c>
      <c r="K9" s="203">
        <f t="shared" si="3"/>
        <v>224.2890000000001</v>
      </c>
      <c r="L9" s="203">
        <v>490</v>
      </c>
      <c r="M9" s="203">
        <v>1470</v>
      </c>
      <c r="N9" s="203"/>
      <c r="O9" s="203">
        <v>89</v>
      </c>
      <c r="P9" s="212">
        <f t="shared" si="4"/>
        <v>19961.72100000001</v>
      </c>
      <c r="Q9" s="203">
        <f t="shared" si="7"/>
        <v>1.004472</v>
      </c>
      <c r="R9" s="203">
        <f t="shared" si="5"/>
        <v>20050.98981631201</v>
      </c>
      <c r="S9" s="203">
        <f t="shared" si="6"/>
        <v>22010.98981631201</v>
      </c>
      <c r="T9" s="203"/>
    </row>
    <row r="10" spans="1:20" s="205" customFormat="1" ht="14.25">
      <c r="A10" s="210">
        <v>8</v>
      </c>
      <c r="B10" s="211" t="s">
        <v>394</v>
      </c>
      <c r="C10" s="210" t="s">
        <v>47</v>
      </c>
      <c r="D10" s="210" t="s">
        <v>43</v>
      </c>
      <c r="E10" s="210">
        <v>10</v>
      </c>
      <c r="F10" s="203">
        <v>498.408</v>
      </c>
      <c r="G10" s="203">
        <v>573.83</v>
      </c>
      <c r="H10" s="203">
        <f t="shared" si="0"/>
        <v>401.681</v>
      </c>
      <c r="I10" s="203">
        <f t="shared" si="1"/>
        <v>40.168099999999995</v>
      </c>
      <c r="J10" s="203">
        <f t="shared" si="2"/>
        <v>401.6809999999999</v>
      </c>
      <c r="K10" s="203">
        <f t="shared" si="3"/>
        <v>96.72700000000009</v>
      </c>
      <c r="L10" s="203"/>
      <c r="M10" s="203"/>
      <c r="N10" s="203"/>
      <c r="O10" s="203">
        <v>89</v>
      </c>
      <c r="P10" s="212">
        <f aca="true" t="shared" si="8" ref="P10:P15">K10*O10</f>
        <v>8608.703000000009</v>
      </c>
      <c r="Q10" s="203">
        <f t="shared" si="7"/>
        <v>1.004472</v>
      </c>
      <c r="R10" s="203">
        <f t="shared" si="5"/>
        <v>8647.201119816009</v>
      </c>
      <c r="S10" s="203">
        <f t="shared" si="6"/>
        <v>8647.201119816009</v>
      </c>
      <c r="T10" s="203"/>
    </row>
    <row r="11" spans="1:20" ht="14.25">
      <c r="A11" s="18">
        <v>9</v>
      </c>
      <c r="B11" s="33" t="s">
        <v>199</v>
      </c>
      <c r="C11" s="18" t="s">
        <v>48</v>
      </c>
      <c r="D11" s="18" t="s">
        <v>49</v>
      </c>
      <c r="E11" s="18">
        <v>10</v>
      </c>
      <c r="F11" s="31">
        <v>378.76</v>
      </c>
      <c r="G11" s="31">
        <v>573.83</v>
      </c>
      <c r="H11" s="31">
        <f t="shared" si="0"/>
        <v>401.681</v>
      </c>
      <c r="I11" s="31">
        <f t="shared" si="1"/>
        <v>40.168099999999995</v>
      </c>
      <c r="J11" s="31">
        <f t="shared" si="2"/>
        <v>401.6809999999999</v>
      </c>
      <c r="K11" s="31">
        <f t="shared" si="3"/>
        <v>-22.920999999999935</v>
      </c>
      <c r="L11" s="31">
        <v>378</v>
      </c>
      <c r="M11" s="31"/>
      <c r="N11" s="31"/>
      <c r="O11" s="31">
        <f>(3328*10)*0.7/J11</f>
        <v>57.99627067249883</v>
      </c>
      <c r="P11" s="190">
        <f t="shared" si="8"/>
        <v>-1329.332520084342</v>
      </c>
      <c r="Q11" s="185">
        <v>1</v>
      </c>
      <c r="R11" s="185">
        <f t="shared" si="5"/>
        <v>-1329.332520084342</v>
      </c>
      <c r="S11" s="31">
        <f t="shared" si="6"/>
        <v>-951.3325200843419</v>
      </c>
      <c r="T11" s="31"/>
    </row>
    <row r="12" spans="1:20" ht="14.25">
      <c r="A12" s="18">
        <v>10</v>
      </c>
      <c r="B12" s="33" t="s">
        <v>201</v>
      </c>
      <c r="C12" s="18" t="s">
        <v>50</v>
      </c>
      <c r="D12" s="18" t="s">
        <v>49</v>
      </c>
      <c r="E12" s="18">
        <v>10</v>
      </c>
      <c r="F12" s="31">
        <v>472.56999999999994</v>
      </c>
      <c r="G12" s="31">
        <v>573.83</v>
      </c>
      <c r="H12" s="31">
        <f t="shared" si="0"/>
        <v>401.681</v>
      </c>
      <c r="I12" s="31">
        <f t="shared" si="1"/>
        <v>40.168099999999995</v>
      </c>
      <c r="J12" s="31">
        <f t="shared" si="2"/>
        <v>401.6809999999999</v>
      </c>
      <c r="K12" s="31">
        <f t="shared" si="3"/>
        <v>70.88900000000001</v>
      </c>
      <c r="L12" s="31">
        <v>322</v>
      </c>
      <c r="M12" s="31">
        <v>150</v>
      </c>
      <c r="N12" s="31"/>
      <c r="O12" s="31">
        <v>89</v>
      </c>
      <c r="P12" s="38">
        <f t="shared" si="8"/>
        <v>6309.121000000001</v>
      </c>
      <c r="Q12" s="31">
        <f>Q10</f>
        <v>1.004472</v>
      </c>
      <c r="R12" s="31">
        <f t="shared" si="5"/>
        <v>6337.335389112001</v>
      </c>
      <c r="S12" s="31">
        <f t="shared" si="6"/>
        <v>6809.335389112001</v>
      </c>
      <c r="T12" s="31"/>
    </row>
    <row r="13" spans="1:20" ht="14.25">
      <c r="A13" s="18">
        <v>11</v>
      </c>
      <c r="B13" s="33" t="s">
        <v>202</v>
      </c>
      <c r="C13" s="18" t="s">
        <v>51</v>
      </c>
      <c r="D13" s="18" t="s">
        <v>49</v>
      </c>
      <c r="E13" s="18">
        <v>10</v>
      </c>
      <c r="F13" s="31">
        <v>131.78</v>
      </c>
      <c r="G13" s="31">
        <v>573.83</v>
      </c>
      <c r="H13" s="31">
        <f t="shared" si="0"/>
        <v>401.681</v>
      </c>
      <c r="I13" s="31">
        <f t="shared" si="1"/>
        <v>40.168099999999995</v>
      </c>
      <c r="J13" s="31">
        <f t="shared" si="2"/>
        <v>401.6809999999999</v>
      </c>
      <c r="K13" s="31">
        <f t="shared" si="3"/>
        <v>-269.90099999999995</v>
      </c>
      <c r="L13" s="31">
        <v>490</v>
      </c>
      <c r="M13" s="31"/>
      <c r="N13" s="31"/>
      <c r="O13" s="31">
        <f>(3328*10)*0.7/J13</f>
        <v>57.99627067249883</v>
      </c>
      <c r="P13" s="190">
        <f t="shared" si="8"/>
        <v>-15653.251450778103</v>
      </c>
      <c r="Q13" s="185">
        <v>1</v>
      </c>
      <c r="R13" s="185">
        <f t="shared" si="5"/>
        <v>-15653.251450778103</v>
      </c>
      <c r="S13" s="31">
        <f t="shared" si="6"/>
        <v>-15163.251450778103</v>
      </c>
      <c r="T13" s="31"/>
    </row>
    <row r="14" spans="1:20" ht="14.25">
      <c r="A14" s="18">
        <v>12</v>
      </c>
      <c r="B14" s="34" t="s">
        <v>204</v>
      </c>
      <c r="C14" s="18" t="s">
        <v>52</v>
      </c>
      <c r="D14" s="18" t="s">
        <v>49</v>
      </c>
      <c r="E14" s="18">
        <v>10</v>
      </c>
      <c r="F14" s="31">
        <v>712.9000000000001</v>
      </c>
      <c r="G14" s="31">
        <v>573.83</v>
      </c>
      <c r="H14" s="31">
        <f t="shared" si="0"/>
        <v>401.681</v>
      </c>
      <c r="I14" s="31">
        <f t="shared" si="1"/>
        <v>40.168099999999995</v>
      </c>
      <c r="J14" s="31">
        <f t="shared" si="2"/>
        <v>401.6809999999999</v>
      </c>
      <c r="K14" s="31">
        <f t="shared" si="3"/>
        <v>311.21900000000016</v>
      </c>
      <c r="L14" s="31">
        <v>322</v>
      </c>
      <c r="M14" s="31">
        <v>180</v>
      </c>
      <c r="N14" s="31"/>
      <c r="O14" s="31">
        <v>89</v>
      </c>
      <c r="P14" s="38">
        <f t="shared" si="8"/>
        <v>27698.491000000016</v>
      </c>
      <c r="Q14" s="31">
        <f>Q12</f>
        <v>1.004472</v>
      </c>
      <c r="R14" s="31">
        <f t="shared" si="5"/>
        <v>27822.358651752016</v>
      </c>
      <c r="S14" s="31">
        <f t="shared" si="6"/>
        <v>28324.358651752016</v>
      </c>
      <c r="T14" s="31"/>
    </row>
    <row r="15" spans="1:20" ht="14.25">
      <c r="A15" s="18">
        <v>13</v>
      </c>
      <c r="B15" s="33" t="s">
        <v>205</v>
      </c>
      <c r="C15" s="18" t="s">
        <v>59</v>
      </c>
      <c r="D15" s="18" t="s">
        <v>49</v>
      </c>
      <c r="E15" s="18">
        <v>10</v>
      </c>
      <c r="F15" s="31">
        <v>345.9</v>
      </c>
      <c r="G15" s="31">
        <v>573.83</v>
      </c>
      <c r="H15" s="31">
        <f t="shared" si="0"/>
        <v>401.681</v>
      </c>
      <c r="I15" s="31">
        <f t="shared" si="1"/>
        <v>40.168099999999995</v>
      </c>
      <c r="J15" s="31">
        <f t="shared" si="2"/>
        <v>401.6809999999999</v>
      </c>
      <c r="K15" s="31">
        <f t="shared" si="3"/>
        <v>-55.78099999999995</v>
      </c>
      <c r="L15" s="31">
        <v>322</v>
      </c>
      <c r="M15" s="31"/>
      <c r="N15" s="31"/>
      <c r="O15" s="31">
        <f>(3328*10)*0.7/J15</f>
        <v>57.99627067249883</v>
      </c>
      <c r="P15" s="190">
        <f t="shared" si="8"/>
        <v>-3235.0899743826544</v>
      </c>
      <c r="Q15" s="185">
        <v>1</v>
      </c>
      <c r="R15" s="185">
        <f t="shared" si="5"/>
        <v>-3235.0899743826544</v>
      </c>
      <c r="S15" s="31">
        <f t="shared" si="6"/>
        <v>-2913.0899743826544</v>
      </c>
      <c r="T15" s="31"/>
    </row>
    <row r="16" spans="1:20" ht="14.25">
      <c r="A16" s="210">
        <v>14</v>
      </c>
      <c r="B16" s="213" t="s">
        <v>206</v>
      </c>
      <c r="C16" s="214" t="s">
        <v>69</v>
      </c>
      <c r="D16" s="210" t="s">
        <v>49</v>
      </c>
      <c r="E16" s="210">
        <v>10</v>
      </c>
      <c r="F16" s="31">
        <v>501.88</v>
      </c>
      <c r="G16" s="31">
        <v>573.83</v>
      </c>
      <c r="H16" s="31">
        <f t="shared" si="0"/>
        <v>401.681</v>
      </c>
      <c r="I16" s="31">
        <f t="shared" si="1"/>
        <v>40.168099999999995</v>
      </c>
      <c r="J16" s="31">
        <f t="shared" si="2"/>
        <v>401.6809999999999</v>
      </c>
      <c r="K16" s="31">
        <f t="shared" si="3"/>
        <v>100.19900000000007</v>
      </c>
      <c r="L16" s="31">
        <v>322</v>
      </c>
      <c r="M16" s="31"/>
      <c r="N16" s="31"/>
      <c r="O16" s="171"/>
      <c r="P16" s="121">
        <f>(K16/10)*2*82+(K16/10)*8*89</f>
        <v>8777.432400000005</v>
      </c>
      <c r="Q16" s="31">
        <f>Q14</f>
        <v>1.004472</v>
      </c>
      <c r="R16" s="171">
        <f t="shared" si="5"/>
        <v>8816.685077692806</v>
      </c>
      <c r="S16" s="31">
        <f t="shared" si="6"/>
        <v>9138.685077692806</v>
      </c>
      <c r="T16" s="209" t="s">
        <v>389</v>
      </c>
    </row>
    <row r="17" spans="1:20" ht="14.25">
      <c r="A17" s="210">
        <v>15</v>
      </c>
      <c r="B17" s="211" t="s">
        <v>395</v>
      </c>
      <c r="C17" s="210" t="s">
        <v>53</v>
      </c>
      <c r="D17" s="210" t="s">
        <v>54</v>
      </c>
      <c r="E17" s="210">
        <v>10</v>
      </c>
      <c r="F17" s="31">
        <v>767.02</v>
      </c>
      <c r="G17" s="31">
        <v>573.83</v>
      </c>
      <c r="H17" s="31">
        <f t="shared" si="0"/>
        <v>401.681</v>
      </c>
      <c r="I17" s="31">
        <f>H17/5/2</f>
        <v>40.168099999999995</v>
      </c>
      <c r="J17" s="31">
        <f t="shared" si="2"/>
        <v>401.6809999999999</v>
      </c>
      <c r="K17" s="31">
        <f t="shared" si="3"/>
        <v>365.33900000000006</v>
      </c>
      <c r="L17" s="31">
        <v>322</v>
      </c>
      <c r="M17" s="31">
        <v>420</v>
      </c>
      <c r="N17" s="31"/>
      <c r="O17" s="31">
        <v>82</v>
      </c>
      <c r="P17" s="38">
        <f aca="true" t="shared" si="9" ref="P17:P30">K17*O17</f>
        <v>29957.798000000006</v>
      </c>
      <c r="Q17" s="31">
        <f>Q16</f>
        <v>1.004472</v>
      </c>
      <c r="R17" s="31">
        <f t="shared" si="5"/>
        <v>30091.769272656005</v>
      </c>
      <c r="S17" s="31">
        <f t="shared" si="6"/>
        <v>30833.769272656005</v>
      </c>
      <c r="T17" s="31"/>
    </row>
    <row r="18" spans="1:20" ht="14.25">
      <c r="A18" s="210">
        <v>16</v>
      </c>
      <c r="B18" s="211" t="s">
        <v>396</v>
      </c>
      <c r="C18" s="210" t="s">
        <v>55</v>
      </c>
      <c r="D18" s="210" t="s">
        <v>54</v>
      </c>
      <c r="E18" s="210">
        <v>10</v>
      </c>
      <c r="F18" s="31">
        <v>384.1500000000001</v>
      </c>
      <c r="G18" s="31">
        <v>573.83</v>
      </c>
      <c r="H18" s="31">
        <f t="shared" si="0"/>
        <v>401.681</v>
      </c>
      <c r="I18" s="31">
        <f t="shared" si="1"/>
        <v>40.168099999999995</v>
      </c>
      <c r="J18" s="31">
        <f t="shared" si="2"/>
        <v>401.6809999999999</v>
      </c>
      <c r="K18" s="31">
        <f t="shared" si="3"/>
        <v>-17.530999999999835</v>
      </c>
      <c r="L18" s="31">
        <v>308</v>
      </c>
      <c r="M18" s="31">
        <v>240</v>
      </c>
      <c r="N18" s="31"/>
      <c r="O18" s="31">
        <f>2256*10*0.7/J18</f>
        <v>39.314779638568915</v>
      </c>
      <c r="P18" s="190">
        <f t="shared" si="9"/>
        <v>-689.2274018437452</v>
      </c>
      <c r="Q18" s="185">
        <v>1</v>
      </c>
      <c r="R18" s="185">
        <f t="shared" si="5"/>
        <v>-689.2274018437452</v>
      </c>
      <c r="S18" s="31">
        <f t="shared" si="6"/>
        <v>-141.22740184374516</v>
      </c>
      <c r="T18" s="31"/>
    </row>
    <row r="19" spans="1:20" ht="14.25">
      <c r="A19" s="18">
        <v>17</v>
      </c>
      <c r="B19" s="33" t="s">
        <v>212</v>
      </c>
      <c r="C19" s="18" t="s">
        <v>56</v>
      </c>
      <c r="D19" s="18" t="s">
        <v>54</v>
      </c>
      <c r="E19" s="18">
        <v>10</v>
      </c>
      <c r="F19" s="31">
        <v>501.07000000000005</v>
      </c>
      <c r="G19" s="31">
        <v>573.83</v>
      </c>
      <c r="H19" s="31">
        <f t="shared" si="0"/>
        <v>401.681</v>
      </c>
      <c r="I19" s="31">
        <f t="shared" si="1"/>
        <v>40.168099999999995</v>
      </c>
      <c r="J19" s="31">
        <f t="shared" si="2"/>
        <v>401.6809999999999</v>
      </c>
      <c r="K19" s="31">
        <f t="shared" si="3"/>
        <v>99.38900000000012</v>
      </c>
      <c r="L19" s="31">
        <v>308</v>
      </c>
      <c r="M19" s="31">
        <v>1110</v>
      </c>
      <c r="N19" s="31"/>
      <c r="O19" s="31">
        <v>82</v>
      </c>
      <c r="P19" s="38">
        <f t="shared" si="9"/>
        <v>8149.89800000001</v>
      </c>
      <c r="Q19" s="31">
        <f>Q17</f>
        <v>1.004472</v>
      </c>
      <c r="R19" s="31">
        <f t="shared" si="5"/>
        <v>8186.344343856011</v>
      </c>
      <c r="S19" s="31">
        <f t="shared" si="6"/>
        <v>9604.34434385601</v>
      </c>
      <c r="T19" s="31"/>
    </row>
    <row r="20" spans="1:20" ht="14.25">
      <c r="A20" s="18">
        <v>18</v>
      </c>
      <c r="B20" s="33" t="s">
        <v>213</v>
      </c>
      <c r="C20" s="18" t="s">
        <v>57</v>
      </c>
      <c r="D20" s="18" t="s">
        <v>54</v>
      </c>
      <c r="E20" s="18">
        <v>10</v>
      </c>
      <c r="F20" s="31">
        <v>465.37</v>
      </c>
      <c r="G20" s="31">
        <v>573.83</v>
      </c>
      <c r="H20" s="31">
        <f t="shared" si="0"/>
        <v>401.681</v>
      </c>
      <c r="I20" s="31">
        <f t="shared" si="1"/>
        <v>40.168099999999995</v>
      </c>
      <c r="J20" s="31">
        <f t="shared" si="2"/>
        <v>401.6809999999999</v>
      </c>
      <c r="K20" s="31">
        <f t="shared" si="3"/>
        <v>63.68900000000008</v>
      </c>
      <c r="L20" s="31">
        <v>322</v>
      </c>
      <c r="M20" s="31"/>
      <c r="N20" s="31"/>
      <c r="O20" s="31">
        <v>82</v>
      </c>
      <c r="P20" s="38">
        <f t="shared" si="9"/>
        <v>5222.498000000007</v>
      </c>
      <c r="Q20" s="31">
        <f>Q19</f>
        <v>1.004472</v>
      </c>
      <c r="R20" s="31">
        <f t="shared" si="5"/>
        <v>5245.853011056007</v>
      </c>
      <c r="S20" s="31">
        <f t="shared" si="6"/>
        <v>5567.853011056007</v>
      </c>
      <c r="T20" s="31"/>
    </row>
    <row r="21" spans="1:20" ht="14.25">
      <c r="A21" s="18">
        <v>19</v>
      </c>
      <c r="B21" s="33" t="s">
        <v>214</v>
      </c>
      <c r="C21" s="18" t="s">
        <v>58</v>
      </c>
      <c r="D21" s="18" t="s">
        <v>54</v>
      </c>
      <c r="E21" s="18">
        <v>10</v>
      </c>
      <c r="F21" s="31">
        <v>327.11</v>
      </c>
      <c r="G21" s="31">
        <v>573.83</v>
      </c>
      <c r="H21" s="31">
        <f t="shared" si="0"/>
        <v>401.681</v>
      </c>
      <c r="I21" s="31">
        <f t="shared" si="1"/>
        <v>40.168099999999995</v>
      </c>
      <c r="J21" s="31">
        <f t="shared" si="2"/>
        <v>401.6809999999999</v>
      </c>
      <c r="K21" s="31">
        <f t="shared" si="3"/>
        <v>-74.57099999999991</v>
      </c>
      <c r="L21" s="31">
        <v>490</v>
      </c>
      <c r="M21" s="31">
        <v>240</v>
      </c>
      <c r="N21" s="31"/>
      <c r="O21" s="31">
        <f>2256*10*0.7/J21</f>
        <v>39.314779638568915</v>
      </c>
      <c r="P21" s="190">
        <f t="shared" si="9"/>
        <v>-2931.742432427719</v>
      </c>
      <c r="Q21" s="185">
        <f>Q18</f>
        <v>1</v>
      </c>
      <c r="R21" s="185">
        <f t="shared" si="5"/>
        <v>-2931.742432427719</v>
      </c>
      <c r="S21" s="31">
        <f t="shared" si="6"/>
        <v>-2201.742432427719</v>
      </c>
      <c r="T21" s="31"/>
    </row>
    <row r="22" spans="1:20" ht="14.25">
      <c r="A22" s="18">
        <v>20</v>
      </c>
      <c r="B22" s="33" t="s">
        <v>216</v>
      </c>
      <c r="C22" s="18" t="s">
        <v>60</v>
      </c>
      <c r="D22" s="18" t="s">
        <v>54</v>
      </c>
      <c r="E22" s="18">
        <v>10</v>
      </c>
      <c r="F22" s="31">
        <v>562.9300000000001</v>
      </c>
      <c r="G22" s="31">
        <v>573.83</v>
      </c>
      <c r="H22" s="31">
        <f t="shared" si="0"/>
        <v>401.681</v>
      </c>
      <c r="I22" s="31">
        <f t="shared" si="1"/>
        <v>40.168099999999995</v>
      </c>
      <c r="J22" s="31">
        <f t="shared" si="2"/>
        <v>401.6809999999999</v>
      </c>
      <c r="K22" s="31">
        <f t="shared" si="3"/>
        <v>161.24900000000014</v>
      </c>
      <c r="L22" s="31">
        <v>378</v>
      </c>
      <c r="M22" s="31">
        <v>600</v>
      </c>
      <c r="N22" s="31"/>
      <c r="O22" s="31">
        <v>82</v>
      </c>
      <c r="P22" s="38">
        <f t="shared" si="9"/>
        <v>13222.41800000001</v>
      </c>
      <c r="Q22" s="31">
        <f>Q20</f>
        <v>1.004472</v>
      </c>
      <c r="R22" s="31">
        <f t="shared" si="5"/>
        <v>13281.548653296011</v>
      </c>
      <c r="S22" s="31">
        <f t="shared" si="6"/>
        <v>14259.548653296011</v>
      </c>
      <c r="T22" s="31"/>
    </row>
    <row r="23" spans="1:20" ht="14.25">
      <c r="A23" s="18">
        <v>21</v>
      </c>
      <c r="B23" s="35" t="s">
        <v>217</v>
      </c>
      <c r="C23" s="18" t="s">
        <v>61</v>
      </c>
      <c r="D23" s="18" t="s">
        <v>54</v>
      </c>
      <c r="E23" s="18">
        <v>10</v>
      </c>
      <c r="F23" s="31">
        <v>695.28</v>
      </c>
      <c r="G23" s="31">
        <v>573.83</v>
      </c>
      <c r="H23" s="31">
        <f t="shared" si="0"/>
        <v>401.681</v>
      </c>
      <c r="I23" s="31">
        <f t="shared" si="1"/>
        <v>40.168099999999995</v>
      </c>
      <c r="J23" s="31">
        <f t="shared" si="2"/>
        <v>401.6809999999999</v>
      </c>
      <c r="K23" s="31">
        <f t="shared" si="3"/>
        <v>293.59900000000005</v>
      </c>
      <c r="L23" s="31"/>
      <c r="M23" s="31">
        <v>1350</v>
      </c>
      <c r="N23" s="31"/>
      <c r="O23" s="31">
        <v>82</v>
      </c>
      <c r="P23" s="38">
        <f t="shared" si="9"/>
        <v>24075.118000000002</v>
      </c>
      <c r="Q23" s="31">
        <f>Q22</f>
        <v>1.004472</v>
      </c>
      <c r="R23" s="31">
        <f t="shared" si="5"/>
        <v>24182.781927696004</v>
      </c>
      <c r="S23" s="31">
        <f t="shared" si="6"/>
        <v>25532.781927696004</v>
      </c>
      <c r="T23" s="31"/>
    </row>
    <row r="24" spans="1:20" ht="14.25">
      <c r="A24" s="18">
        <v>22</v>
      </c>
      <c r="B24" s="35" t="s">
        <v>218</v>
      </c>
      <c r="C24" s="18" t="s">
        <v>62</v>
      </c>
      <c r="D24" s="18" t="s">
        <v>54</v>
      </c>
      <c r="E24" s="18">
        <v>10</v>
      </c>
      <c r="F24" s="31">
        <v>511.07</v>
      </c>
      <c r="G24" s="31">
        <v>573.83</v>
      </c>
      <c r="H24" s="31">
        <f t="shared" si="0"/>
        <v>401.681</v>
      </c>
      <c r="I24" s="31">
        <f t="shared" si="1"/>
        <v>40.168099999999995</v>
      </c>
      <c r="J24" s="31">
        <f t="shared" si="2"/>
        <v>401.6809999999999</v>
      </c>
      <c r="K24" s="31">
        <f t="shared" si="3"/>
        <v>109.38900000000007</v>
      </c>
      <c r="L24" s="31">
        <v>490</v>
      </c>
      <c r="M24" s="47">
        <v>180</v>
      </c>
      <c r="N24" s="31"/>
      <c r="O24" s="31">
        <v>82</v>
      </c>
      <c r="P24" s="38">
        <f t="shared" si="9"/>
        <v>8969.898000000005</v>
      </c>
      <c r="Q24" s="31">
        <f>Q22</f>
        <v>1.004472</v>
      </c>
      <c r="R24" s="31">
        <f t="shared" si="5"/>
        <v>9010.011383856005</v>
      </c>
      <c r="S24" s="31">
        <f t="shared" si="6"/>
        <v>9680.011383856005</v>
      </c>
      <c r="T24" s="31"/>
    </row>
    <row r="25" spans="1:20" ht="14.25">
      <c r="A25" s="18">
        <v>23</v>
      </c>
      <c r="B25" s="36" t="s">
        <v>220</v>
      </c>
      <c r="C25" s="18" t="s">
        <v>63</v>
      </c>
      <c r="D25" s="18" t="s">
        <v>54</v>
      </c>
      <c r="E25" s="18">
        <v>10</v>
      </c>
      <c r="F25" s="31">
        <v>564.19</v>
      </c>
      <c r="G25" s="31">
        <v>573.83</v>
      </c>
      <c r="H25" s="31">
        <f t="shared" si="0"/>
        <v>401.681</v>
      </c>
      <c r="I25" s="31">
        <f t="shared" si="1"/>
        <v>40.168099999999995</v>
      </c>
      <c r="J25" s="31">
        <f t="shared" si="2"/>
        <v>401.6809999999999</v>
      </c>
      <c r="K25" s="31">
        <f t="shared" si="3"/>
        <v>162.50900000000013</v>
      </c>
      <c r="L25" s="31">
        <v>322</v>
      </c>
      <c r="M25" s="31">
        <v>1110</v>
      </c>
      <c r="N25" s="31"/>
      <c r="O25" s="31">
        <v>82</v>
      </c>
      <c r="P25" s="38">
        <f t="shared" si="9"/>
        <v>13325.73800000001</v>
      </c>
      <c r="Q25" s="31">
        <f>Q24</f>
        <v>1.004472</v>
      </c>
      <c r="R25" s="31">
        <f t="shared" si="5"/>
        <v>13385.330700336011</v>
      </c>
      <c r="S25" s="31">
        <f t="shared" si="6"/>
        <v>14817.330700336011</v>
      </c>
      <c r="T25" s="31"/>
    </row>
    <row r="26" spans="1:20" ht="14.25">
      <c r="A26" s="18">
        <v>24</v>
      </c>
      <c r="B26" s="37" t="s">
        <v>221</v>
      </c>
      <c r="C26" s="18" t="s">
        <v>64</v>
      </c>
      <c r="D26" s="18" t="s">
        <v>54</v>
      </c>
      <c r="E26" s="18">
        <v>10</v>
      </c>
      <c r="F26" s="31">
        <v>850.91</v>
      </c>
      <c r="G26" s="31">
        <v>573.83</v>
      </c>
      <c r="H26" s="31">
        <f t="shared" si="0"/>
        <v>401.681</v>
      </c>
      <c r="I26" s="31">
        <f t="shared" si="1"/>
        <v>40.168099999999995</v>
      </c>
      <c r="J26" s="31">
        <f t="shared" si="2"/>
        <v>401.6809999999999</v>
      </c>
      <c r="K26" s="31">
        <f t="shared" si="3"/>
        <v>449.22900000000004</v>
      </c>
      <c r="L26" s="31">
        <v>308</v>
      </c>
      <c r="M26" s="31">
        <v>420</v>
      </c>
      <c r="N26" s="31"/>
      <c r="O26" s="31">
        <v>82</v>
      </c>
      <c r="P26" s="38">
        <f t="shared" si="9"/>
        <v>36836.778000000006</v>
      </c>
      <c r="Q26" s="31">
        <f>Q25</f>
        <v>1.004472</v>
      </c>
      <c r="R26" s="31">
        <f t="shared" si="5"/>
        <v>37001.512071216006</v>
      </c>
      <c r="S26" s="31">
        <f t="shared" si="6"/>
        <v>37729.512071216006</v>
      </c>
      <c r="T26" s="31"/>
    </row>
    <row r="27" spans="1:20" s="218" customFormat="1" ht="14.25">
      <c r="A27" s="215">
        <v>25</v>
      </c>
      <c r="B27" s="216" t="s">
        <v>397</v>
      </c>
      <c r="C27" s="215" t="s">
        <v>65</v>
      </c>
      <c r="D27" s="215" t="s">
        <v>54</v>
      </c>
      <c r="E27" s="215">
        <v>10</v>
      </c>
      <c r="F27" s="217">
        <v>120.06</v>
      </c>
      <c r="G27" s="209">
        <v>573.83</v>
      </c>
      <c r="H27" s="209">
        <f t="shared" si="0"/>
        <v>401.681</v>
      </c>
      <c r="I27" s="209">
        <f t="shared" si="1"/>
        <v>40.168099999999995</v>
      </c>
      <c r="J27" s="209">
        <v>0</v>
      </c>
      <c r="K27" s="209">
        <f t="shared" si="3"/>
        <v>120.06</v>
      </c>
      <c r="L27" s="209">
        <v>378</v>
      </c>
      <c r="M27" s="209"/>
      <c r="N27" s="209"/>
      <c r="O27" s="209">
        <v>82</v>
      </c>
      <c r="P27" s="217">
        <f t="shared" si="9"/>
        <v>9844.92</v>
      </c>
      <c r="Q27" s="209">
        <f>Q26</f>
        <v>1.004472</v>
      </c>
      <c r="R27" s="209">
        <f t="shared" si="5"/>
        <v>9888.94648224</v>
      </c>
      <c r="S27" s="209">
        <f t="shared" si="6"/>
        <v>10266.94648224</v>
      </c>
      <c r="T27" s="209"/>
    </row>
    <row r="28" spans="1:20" ht="14.25">
      <c r="A28" s="18">
        <v>26</v>
      </c>
      <c r="B28" s="35" t="s">
        <v>223</v>
      </c>
      <c r="C28" s="18" t="s">
        <v>66</v>
      </c>
      <c r="D28" s="18" t="s">
        <v>54</v>
      </c>
      <c r="E28" s="18">
        <v>10</v>
      </c>
      <c r="F28" s="31">
        <v>290.18</v>
      </c>
      <c r="G28" s="31">
        <v>573.83</v>
      </c>
      <c r="H28" s="31">
        <f t="shared" si="0"/>
        <v>401.681</v>
      </c>
      <c r="I28" s="31">
        <f t="shared" si="1"/>
        <v>40.168099999999995</v>
      </c>
      <c r="J28" s="31">
        <f t="shared" si="2"/>
        <v>401.6809999999999</v>
      </c>
      <c r="K28" s="31">
        <f t="shared" si="3"/>
        <v>-111.50099999999992</v>
      </c>
      <c r="L28" s="31"/>
      <c r="M28" s="31"/>
      <c r="N28" s="31"/>
      <c r="O28" s="31">
        <f>2256*10*0.7/J28</f>
        <v>39.314779638568915</v>
      </c>
      <c r="P28" s="190">
        <f t="shared" si="9"/>
        <v>-4383.637244480069</v>
      </c>
      <c r="Q28" s="185">
        <v>1</v>
      </c>
      <c r="R28" s="185">
        <f t="shared" si="5"/>
        <v>-4383.637244480069</v>
      </c>
      <c r="S28" s="31">
        <f t="shared" si="6"/>
        <v>-4383.637244480069</v>
      </c>
      <c r="T28" s="31"/>
    </row>
    <row r="29" spans="1:20" ht="14.25">
      <c r="A29" s="18">
        <v>27</v>
      </c>
      <c r="B29" s="40" t="s">
        <v>224</v>
      </c>
      <c r="C29" s="20" t="s">
        <v>67</v>
      </c>
      <c r="D29" s="18" t="s">
        <v>68</v>
      </c>
      <c r="E29" s="18">
        <v>10</v>
      </c>
      <c r="F29" s="31">
        <v>673.73</v>
      </c>
      <c r="G29" s="31">
        <v>573.83</v>
      </c>
      <c r="H29" s="31">
        <f t="shared" si="0"/>
        <v>401.681</v>
      </c>
      <c r="I29" s="31">
        <f t="shared" si="1"/>
        <v>40.168099999999995</v>
      </c>
      <c r="J29" s="31">
        <f t="shared" si="2"/>
        <v>401.6809999999999</v>
      </c>
      <c r="K29" s="31">
        <f t="shared" si="3"/>
        <v>272.0490000000001</v>
      </c>
      <c r="L29" s="31">
        <v>490</v>
      </c>
      <c r="M29" s="31">
        <v>1080</v>
      </c>
      <c r="N29" s="31"/>
      <c r="O29" s="31">
        <v>82</v>
      </c>
      <c r="P29" s="38">
        <f t="shared" si="9"/>
        <v>22308.018000000007</v>
      </c>
      <c r="Q29" s="31">
        <f>Q27</f>
        <v>1.004472</v>
      </c>
      <c r="R29" s="31">
        <f t="shared" si="5"/>
        <v>22407.77945649601</v>
      </c>
      <c r="S29" s="31">
        <f t="shared" si="6"/>
        <v>23977.77945649601</v>
      </c>
      <c r="T29" s="31"/>
    </row>
    <row r="30" spans="1:20" ht="14.25">
      <c r="A30" s="18">
        <v>28</v>
      </c>
      <c r="B30" s="24" t="s">
        <v>227</v>
      </c>
      <c r="C30" s="25" t="s">
        <v>228</v>
      </c>
      <c r="D30" s="18" t="s">
        <v>54</v>
      </c>
      <c r="E30" s="25">
        <v>5</v>
      </c>
      <c r="F30" s="31">
        <v>224.35</v>
      </c>
      <c r="G30" s="31">
        <f>573.83/2</f>
        <v>286.915</v>
      </c>
      <c r="H30" s="31">
        <f t="shared" si="0"/>
        <v>200.8405</v>
      </c>
      <c r="I30" s="31">
        <f t="shared" si="1"/>
        <v>40.168099999999995</v>
      </c>
      <c r="J30" s="31">
        <f t="shared" si="2"/>
        <v>200.84049999999996</v>
      </c>
      <c r="K30" s="31">
        <f t="shared" si="3"/>
        <v>23.50950000000003</v>
      </c>
      <c r="L30" s="31"/>
      <c r="M30" s="31"/>
      <c r="N30" s="31"/>
      <c r="O30" s="31">
        <v>82</v>
      </c>
      <c r="P30" s="38">
        <f t="shared" si="9"/>
        <v>1927.7790000000025</v>
      </c>
      <c r="Q30" s="31">
        <f>Q29</f>
        <v>1.004472</v>
      </c>
      <c r="R30" s="31">
        <f t="shared" si="5"/>
        <v>1936.4000276880026</v>
      </c>
      <c r="S30" s="31">
        <f t="shared" si="6"/>
        <v>1936.4000276880026</v>
      </c>
      <c r="T30" s="31"/>
    </row>
    <row r="31" spans="1:20" ht="14.25">
      <c r="A31" s="18">
        <v>29</v>
      </c>
      <c r="B31" s="41" t="s">
        <v>230</v>
      </c>
      <c r="C31" s="18" t="s">
        <v>70</v>
      </c>
      <c r="D31" s="18" t="s">
        <v>72</v>
      </c>
      <c r="E31" s="18">
        <v>10</v>
      </c>
      <c r="F31" s="31">
        <v>0</v>
      </c>
      <c r="G31" s="31"/>
      <c r="H31" s="31"/>
      <c r="I31" s="31"/>
      <c r="J31" s="31"/>
      <c r="K31" s="31">
        <f aca="true" t="shared" si="10" ref="K31:K45">F31-J31</f>
        <v>0</v>
      </c>
      <c r="L31" s="31"/>
      <c r="M31" s="31"/>
      <c r="N31" s="31"/>
      <c r="O31" s="31"/>
      <c r="P31" s="38">
        <f aca="true" t="shared" si="11" ref="P31:P45">K31*O31</f>
        <v>0</v>
      </c>
      <c r="Q31" s="31"/>
      <c r="R31" s="31">
        <f t="shared" si="5"/>
        <v>0</v>
      </c>
      <c r="S31" s="31">
        <f t="shared" si="6"/>
        <v>0</v>
      </c>
      <c r="T31" s="31"/>
    </row>
    <row r="32" spans="1:20" ht="14.25">
      <c r="A32" s="18">
        <v>30</v>
      </c>
      <c r="B32" s="43" t="s">
        <v>232</v>
      </c>
      <c r="C32" s="18" t="s">
        <v>73</v>
      </c>
      <c r="D32" s="18" t="s">
        <v>72</v>
      </c>
      <c r="E32" s="18">
        <v>10</v>
      </c>
      <c r="F32" s="31">
        <v>0</v>
      </c>
      <c r="G32" s="31"/>
      <c r="H32" s="31"/>
      <c r="I32" s="31"/>
      <c r="J32" s="31"/>
      <c r="K32" s="31">
        <f t="shared" si="10"/>
        <v>0</v>
      </c>
      <c r="L32" s="31"/>
      <c r="M32" s="31"/>
      <c r="N32" s="31"/>
      <c r="O32" s="31"/>
      <c r="P32" s="38">
        <f t="shared" si="11"/>
        <v>0</v>
      </c>
      <c r="Q32" s="31"/>
      <c r="R32" s="31">
        <f t="shared" si="5"/>
        <v>0</v>
      </c>
      <c r="S32" s="31">
        <f t="shared" si="6"/>
        <v>0</v>
      </c>
      <c r="T32" s="31"/>
    </row>
    <row r="33" spans="1:20" ht="14.25">
      <c r="A33" s="18">
        <v>31</v>
      </c>
      <c r="B33" s="33" t="s">
        <v>234</v>
      </c>
      <c r="C33" s="18" t="s">
        <v>75</v>
      </c>
      <c r="D33" s="18" t="s">
        <v>76</v>
      </c>
      <c r="E33" s="18">
        <v>10</v>
      </c>
      <c r="F33" s="31">
        <v>0</v>
      </c>
      <c r="G33" s="31"/>
      <c r="H33" s="31"/>
      <c r="I33" s="31"/>
      <c r="J33" s="31"/>
      <c r="K33" s="31">
        <f t="shared" si="10"/>
        <v>0</v>
      </c>
      <c r="L33" s="31"/>
      <c r="M33" s="31"/>
      <c r="N33" s="31"/>
      <c r="O33" s="31"/>
      <c r="P33" s="38">
        <f t="shared" si="11"/>
        <v>0</v>
      </c>
      <c r="Q33" s="31"/>
      <c r="R33" s="31">
        <f t="shared" si="5"/>
        <v>0</v>
      </c>
      <c r="S33" s="31">
        <f t="shared" si="6"/>
        <v>0</v>
      </c>
      <c r="T33" s="31"/>
    </row>
    <row r="34" spans="1:20" ht="14.25">
      <c r="A34" s="18">
        <v>32</v>
      </c>
      <c r="B34" s="33" t="s">
        <v>235</v>
      </c>
      <c r="C34" s="18" t="s">
        <v>79</v>
      </c>
      <c r="D34" s="18" t="s">
        <v>81</v>
      </c>
      <c r="E34" s="18">
        <v>10</v>
      </c>
      <c r="F34" s="31">
        <v>0</v>
      </c>
      <c r="G34" s="31"/>
      <c r="H34" s="31"/>
      <c r="I34" s="31"/>
      <c r="J34" s="31"/>
      <c r="K34" s="31">
        <f t="shared" si="10"/>
        <v>0</v>
      </c>
      <c r="L34" s="31"/>
      <c r="M34" s="31"/>
      <c r="N34" s="31"/>
      <c r="O34" s="31"/>
      <c r="P34" s="38">
        <f t="shared" si="11"/>
        <v>0</v>
      </c>
      <c r="Q34" s="31"/>
      <c r="R34" s="31">
        <f t="shared" si="5"/>
        <v>0</v>
      </c>
      <c r="S34" s="31">
        <f t="shared" si="6"/>
        <v>0</v>
      </c>
      <c r="T34" s="31"/>
    </row>
    <row r="35" spans="1:20" ht="14.25">
      <c r="A35" s="18">
        <v>33</v>
      </c>
      <c r="B35" s="33" t="s">
        <v>237</v>
      </c>
      <c r="C35" s="18" t="s">
        <v>77</v>
      </c>
      <c r="D35" s="18" t="s">
        <v>28</v>
      </c>
      <c r="E35" s="18">
        <v>10</v>
      </c>
      <c r="F35" s="31">
        <v>0</v>
      </c>
      <c r="G35" s="31"/>
      <c r="H35" s="31"/>
      <c r="I35" s="31"/>
      <c r="J35" s="31"/>
      <c r="K35" s="31">
        <f t="shared" si="10"/>
        <v>0</v>
      </c>
      <c r="L35" s="31"/>
      <c r="M35" s="31"/>
      <c r="N35" s="31"/>
      <c r="O35" s="31"/>
      <c r="P35" s="38">
        <f t="shared" si="11"/>
        <v>0</v>
      </c>
      <c r="Q35" s="31"/>
      <c r="R35" s="31">
        <f t="shared" si="5"/>
        <v>0</v>
      </c>
      <c r="S35" s="31">
        <f t="shared" si="6"/>
        <v>0</v>
      </c>
      <c r="T35" s="31"/>
    </row>
    <row r="36" spans="1:20" ht="14.25">
      <c r="A36" s="18">
        <v>34</v>
      </c>
      <c r="B36" s="33" t="s">
        <v>240</v>
      </c>
      <c r="C36" s="18" t="s">
        <v>82</v>
      </c>
      <c r="D36" s="18" t="s">
        <v>83</v>
      </c>
      <c r="E36" s="18">
        <v>10</v>
      </c>
      <c r="F36" s="31">
        <v>0</v>
      </c>
      <c r="G36" s="31"/>
      <c r="H36" s="31"/>
      <c r="I36" s="31"/>
      <c r="J36" s="31"/>
      <c r="K36" s="31">
        <f t="shared" si="10"/>
        <v>0</v>
      </c>
      <c r="L36" s="31"/>
      <c r="M36" s="31"/>
      <c r="N36" s="31"/>
      <c r="O36" s="31"/>
      <c r="P36" s="38">
        <f t="shared" si="11"/>
        <v>0</v>
      </c>
      <c r="Q36" s="31"/>
      <c r="R36" s="31">
        <f t="shared" si="5"/>
        <v>0</v>
      </c>
      <c r="S36" s="31">
        <f t="shared" si="6"/>
        <v>0</v>
      </c>
      <c r="T36" s="31"/>
    </row>
    <row r="37" spans="1:20" s="218" customFormat="1" ht="14.25">
      <c r="A37" s="215">
        <v>35</v>
      </c>
      <c r="B37" s="219" t="s">
        <v>398</v>
      </c>
      <c r="C37" s="215" t="s">
        <v>84</v>
      </c>
      <c r="D37" s="215" t="s">
        <v>83</v>
      </c>
      <c r="E37" s="215">
        <v>10</v>
      </c>
      <c r="F37" s="209">
        <v>38.4</v>
      </c>
      <c r="G37" s="209"/>
      <c r="H37" s="209"/>
      <c r="I37" s="209"/>
      <c r="J37" s="209"/>
      <c r="K37" s="209">
        <f t="shared" si="10"/>
        <v>38.4</v>
      </c>
      <c r="L37" s="209"/>
      <c r="M37" s="209">
        <v>900</v>
      </c>
      <c r="N37" s="209"/>
      <c r="O37" s="209">
        <v>82</v>
      </c>
      <c r="P37" s="217">
        <f t="shared" si="11"/>
        <v>3148.7999999999997</v>
      </c>
      <c r="Q37" s="209">
        <f>Q30</f>
        <v>1.004472</v>
      </c>
      <c r="R37" s="209">
        <f t="shared" si="5"/>
        <v>3162.8814336</v>
      </c>
      <c r="S37" s="209">
        <f t="shared" si="6"/>
        <v>4062.8814336</v>
      </c>
      <c r="T37" s="209"/>
    </row>
    <row r="38" spans="1:20" ht="14.25">
      <c r="A38" s="18">
        <v>36</v>
      </c>
      <c r="B38" s="33" t="s">
        <v>243</v>
      </c>
      <c r="C38" s="18" t="s">
        <v>85</v>
      </c>
      <c r="D38" s="18" t="s">
        <v>83</v>
      </c>
      <c r="E38" s="18">
        <v>10</v>
      </c>
      <c r="F38" s="31">
        <v>0</v>
      </c>
      <c r="G38" s="31"/>
      <c r="H38" s="31"/>
      <c r="I38" s="31"/>
      <c r="J38" s="31"/>
      <c r="K38" s="31">
        <f t="shared" si="10"/>
        <v>0</v>
      </c>
      <c r="L38" s="31">
        <v>308</v>
      </c>
      <c r="M38" s="31">
        <v>600</v>
      </c>
      <c r="N38" s="31"/>
      <c r="O38" s="31"/>
      <c r="P38" s="38">
        <f t="shared" si="11"/>
        <v>0</v>
      </c>
      <c r="Q38" s="31"/>
      <c r="R38" s="31">
        <f t="shared" si="5"/>
        <v>0</v>
      </c>
      <c r="S38" s="31">
        <f t="shared" si="6"/>
        <v>908</v>
      </c>
      <c r="T38" s="31"/>
    </row>
    <row r="39" spans="1:20" ht="14.25">
      <c r="A39" s="18">
        <v>37</v>
      </c>
      <c r="B39" s="44" t="s">
        <v>244</v>
      </c>
      <c r="C39" s="18" t="s">
        <v>86</v>
      </c>
      <c r="D39" s="18" t="s">
        <v>83</v>
      </c>
      <c r="E39" s="18">
        <v>10</v>
      </c>
      <c r="F39" s="31">
        <v>0</v>
      </c>
      <c r="G39" s="31"/>
      <c r="H39" s="31"/>
      <c r="I39" s="31"/>
      <c r="J39" s="31"/>
      <c r="K39" s="31">
        <f t="shared" si="10"/>
        <v>0</v>
      </c>
      <c r="L39" s="31">
        <v>322</v>
      </c>
      <c r="M39" s="31"/>
      <c r="N39" s="31"/>
      <c r="O39" s="31">
        <v>82</v>
      </c>
      <c r="P39" s="38">
        <f t="shared" si="11"/>
        <v>0</v>
      </c>
      <c r="Q39" s="31">
        <f>Q37</f>
        <v>1.004472</v>
      </c>
      <c r="R39" s="31">
        <f t="shared" si="5"/>
        <v>0</v>
      </c>
      <c r="S39" s="31">
        <f t="shared" si="6"/>
        <v>322</v>
      </c>
      <c r="T39" s="31"/>
    </row>
    <row r="40" spans="1:20" ht="14.25">
      <c r="A40" s="18">
        <v>38</v>
      </c>
      <c r="B40" s="45" t="s">
        <v>246</v>
      </c>
      <c r="C40" s="18" t="s">
        <v>87</v>
      </c>
      <c r="D40" s="18" t="s">
        <v>83</v>
      </c>
      <c r="E40" s="18">
        <v>10</v>
      </c>
      <c r="F40" s="31">
        <v>0</v>
      </c>
      <c r="G40" s="31"/>
      <c r="H40" s="31"/>
      <c r="I40" s="31"/>
      <c r="J40" s="31"/>
      <c r="K40" s="31">
        <f t="shared" si="10"/>
        <v>0</v>
      </c>
      <c r="L40" s="31">
        <v>322</v>
      </c>
      <c r="M40" s="31"/>
      <c r="N40" s="31"/>
      <c r="O40" s="31">
        <v>82</v>
      </c>
      <c r="P40" s="38">
        <f t="shared" si="11"/>
        <v>0</v>
      </c>
      <c r="Q40" s="31">
        <f aca="true" t="shared" si="12" ref="Q40:Q45">Q39</f>
        <v>1.004472</v>
      </c>
      <c r="R40" s="31">
        <f t="shared" si="5"/>
        <v>0</v>
      </c>
      <c r="S40" s="31">
        <f t="shared" si="6"/>
        <v>322</v>
      </c>
      <c r="T40" s="31"/>
    </row>
    <row r="41" spans="1:20" ht="14.25">
      <c r="A41" s="18">
        <v>39</v>
      </c>
      <c r="B41" s="24" t="s">
        <v>247</v>
      </c>
      <c r="C41" s="25" t="s">
        <v>248</v>
      </c>
      <c r="D41" s="18" t="s">
        <v>249</v>
      </c>
      <c r="E41" s="25">
        <v>1</v>
      </c>
      <c r="F41" s="31">
        <v>0</v>
      </c>
      <c r="G41" s="31"/>
      <c r="H41" s="31"/>
      <c r="I41" s="31"/>
      <c r="J41" s="31"/>
      <c r="K41" s="31">
        <f t="shared" si="10"/>
        <v>0</v>
      </c>
      <c r="L41" s="31"/>
      <c r="M41" s="31"/>
      <c r="N41" s="31"/>
      <c r="O41" s="31">
        <v>82</v>
      </c>
      <c r="P41" s="38">
        <f t="shared" si="11"/>
        <v>0</v>
      </c>
      <c r="Q41" s="31">
        <f t="shared" si="12"/>
        <v>1.004472</v>
      </c>
      <c r="R41" s="31">
        <f t="shared" si="5"/>
        <v>0</v>
      </c>
      <c r="S41" s="31">
        <f t="shared" si="6"/>
        <v>0</v>
      </c>
      <c r="T41" s="31"/>
    </row>
    <row r="42" spans="1:20" ht="27">
      <c r="A42" s="18">
        <v>40</v>
      </c>
      <c r="B42" s="33" t="s">
        <v>251</v>
      </c>
      <c r="C42" s="18" t="s">
        <v>88</v>
      </c>
      <c r="D42" s="18" t="s">
        <v>90</v>
      </c>
      <c r="E42" s="18">
        <v>10</v>
      </c>
      <c r="F42" s="31">
        <v>46.96</v>
      </c>
      <c r="G42" s="31"/>
      <c r="H42" s="31"/>
      <c r="I42" s="31"/>
      <c r="J42" s="31"/>
      <c r="K42" s="31">
        <f t="shared" si="10"/>
        <v>46.96</v>
      </c>
      <c r="L42" s="31"/>
      <c r="M42" s="31"/>
      <c r="N42" s="31"/>
      <c r="O42" s="31">
        <v>82</v>
      </c>
      <c r="P42" s="38">
        <f t="shared" si="11"/>
        <v>3850.7200000000003</v>
      </c>
      <c r="Q42" s="31">
        <f t="shared" si="12"/>
        <v>1.004472</v>
      </c>
      <c r="R42" s="31">
        <f t="shared" si="5"/>
        <v>3867.9404198400002</v>
      </c>
      <c r="S42" s="31">
        <f t="shared" si="6"/>
        <v>3867.9404198400002</v>
      </c>
      <c r="T42" s="31"/>
    </row>
    <row r="43" spans="1:20" ht="27">
      <c r="A43" s="18">
        <v>41</v>
      </c>
      <c r="B43" s="46" t="s">
        <v>254</v>
      </c>
      <c r="C43" s="18" t="s">
        <v>92</v>
      </c>
      <c r="D43" s="18" t="s">
        <v>90</v>
      </c>
      <c r="E43" s="18">
        <v>10</v>
      </c>
      <c r="F43" s="31">
        <v>42.32</v>
      </c>
      <c r="G43" s="31"/>
      <c r="H43" s="31"/>
      <c r="I43" s="31"/>
      <c r="J43" s="31"/>
      <c r="K43" s="31">
        <f t="shared" si="10"/>
        <v>42.32</v>
      </c>
      <c r="L43" s="31">
        <v>322</v>
      </c>
      <c r="M43" s="31"/>
      <c r="N43" s="31"/>
      <c r="O43" s="31">
        <v>82</v>
      </c>
      <c r="P43" s="38">
        <f t="shared" si="11"/>
        <v>3470.2400000000002</v>
      </c>
      <c r="Q43" s="31">
        <f t="shared" si="12"/>
        <v>1.004472</v>
      </c>
      <c r="R43" s="31">
        <f t="shared" si="5"/>
        <v>3485.7589132800003</v>
      </c>
      <c r="S43" s="31">
        <f t="shared" si="6"/>
        <v>3807.7589132800003</v>
      </c>
      <c r="T43" s="31"/>
    </row>
    <row r="44" spans="1:20" ht="27">
      <c r="A44" s="18">
        <v>42</v>
      </c>
      <c r="B44" s="24" t="s">
        <v>256</v>
      </c>
      <c r="C44" s="25" t="s">
        <v>94</v>
      </c>
      <c r="D44" s="25" t="s">
        <v>259</v>
      </c>
      <c r="E44" s="18">
        <v>10</v>
      </c>
      <c r="F44" s="31">
        <v>38.42</v>
      </c>
      <c r="G44" s="31"/>
      <c r="H44" s="31"/>
      <c r="I44" s="31"/>
      <c r="J44" s="31"/>
      <c r="K44" s="31">
        <f t="shared" si="10"/>
        <v>38.42</v>
      </c>
      <c r="L44" s="31"/>
      <c r="M44" s="31"/>
      <c r="N44" s="31"/>
      <c r="O44" s="31">
        <v>75</v>
      </c>
      <c r="P44" s="38">
        <f t="shared" si="11"/>
        <v>2881.5</v>
      </c>
      <c r="Q44" s="31">
        <f t="shared" si="12"/>
        <v>1.004472</v>
      </c>
      <c r="R44" s="31">
        <f t="shared" si="5"/>
        <v>2894.3860680000003</v>
      </c>
      <c r="S44" s="31">
        <f t="shared" si="6"/>
        <v>2894.3860680000003</v>
      </c>
      <c r="T44" s="31"/>
    </row>
    <row r="45" spans="1:20" s="224" customFormat="1" ht="14.25">
      <c r="A45" s="220">
        <v>43</v>
      </c>
      <c r="B45" s="221" t="s">
        <v>400</v>
      </c>
      <c r="C45" s="220" t="s">
        <v>399</v>
      </c>
      <c r="D45" s="220" t="s">
        <v>402</v>
      </c>
      <c r="E45" s="220"/>
      <c r="F45" s="222">
        <v>56.16</v>
      </c>
      <c r="G45" s="222"/>
      <c r="H45" s="222"/>
      <c r="I45" s="222"/>
      <c r="J45" s="222"/>
      <c r="K45" s="222">
        <f t="shared" si="10"/>
        <v>56.16</v>
      </c>
      <c r="L45" s="222"/>
      <c r="M45" s="222"/>
      <c r="N45" s="222"/>
      <c r="O45" s="222">
        <v>89</v>
      </c>
      <c r="P45" s="223">
        <f t="shared" si="11"/>
        <v>4998.24</v>
      </c>
      <c r="Q45" s="222">
        <f t="shared" si="12"/>
        <v>1.004472</v>
      </c>
      <c r="R45" s="222">
        <f t="shared" si="5"/>
        <v>5020.59212928</v>
      </c>
      <c r="S45" s="222">
        <f t="shared" si="6"/>
        <v>5020.59212928</v>
      </c>
      <c r="T45" s="222"/>
    </row>
    <row r="46" spans="1:20" s="187" customFormat="1" ht="14.25">
      <c r="A46" s="259" t="s">
        <v>112</v>
      </c>
      <c r="B46" s="260"/>
      <c r="C46" s="261"/>
      <c r="D46" s="186"/>
      <c r="E46" s="186"/>
      <c r="F46" s="186">
        <f>SUM(F3:F45)</f>
        <v>15261.907333333333</v>
      </c>
      <c r="G46" s="186"/>
      <c r="H46" s="186"/>
      <c r="I46" s="186"/>
      <c r="J46" s="186"/>
      <c r="K46" s="186">
        <f>SUM(K3:K45)</f>
        <v>4617.360833333335</v>
      </c>
      <c r="L46" s="186">
        <f>SUM(L3:L44)</f>
        <v>10570</v>
      </c>
      <c r="M46" s="186">
        <f>SUM(M3:M44)</f>
        <v>13440</v>
      </c>
      <c r="N46" s="186"/>
      <c r="O46" s="186"/>
      <c r="P46" s="191">
        <f>SUM(P3:P45)</f>
        <v>423807.27437600336</v>
      </c>
      <c r="Q46" s="186"/>
      <c r="R46" s="198">
        <f>SUM(R3:R45)</f>
        <v>425828.75054775237</v>
      </c>
      <c r="S46" s="198">
        <f>SUM(S3:S45)</f>
        <v>449838.75054775237</v>
      </c>
      <c r="T46" s="186"/>
    </row>
    <row r="48" spans="3:5" ht="14.25">
      <c r="C48" s="258" t="s">
        <v>148</v>
      </c>
      <c r="D48" s="258"/>
      <c r="E48" s="56">
        <f>'教学单位（补发津贴）'!M48-'管理教辅拨付津贴'!K20-L46-M46-N46</f>
        <v>425829</v>
      </c>
    </row>
    <row r="49" spans="14:17" ht="14.25">
      <c r="N49" s="85"/>
      <c r="O49" s="1"/>
      <c r="P49" s="192"/>
      <c r="Q49" s="1"/>
    </row>
  </sheetData>
  <sheetProtection/>
  <mergeCells count="3">
    <mergeCell ref="A1:T1"/>
    <mergeCell ref="C48:D48"/>
    <mergeCell ref="A46:C4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36"/>
  <sheetViews>
    <sheetView zoomScalePageLayoutView="0" workbookViewId="0" topLeftCell="A1">
      <selection activeCell="K36" sqref="K36"/>
    </sheetView>
  </sheetViews>
  <sheetFormatPr defaultColWidth="9.00390625" defaultRowHeight="14.25"/>
  <cols>
    <col min="1" max="2" width="9.00390625" style="133" customWidth="1"/>
    <col min="3" max="3" width="21.125" style="133" customWidth="1"/>
    <col min="4" max="4" width="6.875" style="133" customWidth="1"/>
    <col min="5" max="5" width="10.875" style="133" customWidth="1"/>
    <col min="6" max="6" width="16.375" style="133" customWidth="1"/>
    <col min="7" max="7" width="7.375" style="133" customWidth="1"/>
    <col min="8" max="8" width="9.00390625" style="133" customWidth="1"/>
    <col min="9" max="9" width="8.125" style="133" customWidth="1"/>
    <col min="10" max="10" width="11.375" style="133" customWidth="1"/>
    <col min="11" max="11" width="9.00390625" style="139" customWidth="1"/>
  </cols>
  <sheetData>
    <row r="1" spans="1:11" ht="18.75">
      <c r="A1" s="280" t="s">
        <v>347</v>
      </c>
      <c r="B1" s="281"/>
      <c r="C1" s="281"/>
      <c r="D1" s="281"/>
      <c r="E1" s="281"/>
      <c r="F1" s="281"/>
      <c r="G1" s="281"/>
      <c r="H1" s="281"/>
      <c r="I1" s="281"/>
      <c r="J1" s="281"/>
      <c r="K1" s="281"/>
    </row>
    <row r="2" spans="1:11" s="53" customFormat="1" ht="14.25">
      <c r="A2" s="263" t="s">
        <v>96</v>
      </c>
      <c r="B2" s="268" t="s">
        <v>97</v>
      </c>
      <c r="C2" s="272" t="s">
        <v>339</v>
      </c>
      <c r="D2" s="273"/>
      <c r="E2" s="274"/>
      <c r="F2" s="275" t="s">
        <v>340</v>
      </c>
      <c r="G2" s="276"/>
      <c r="H2" s="277"/>
      <c r="I2" s="262" t="s">
        <v>135</v>
      </c>
      <c r="J2" s="270" t="s">
        <v>144</v>
      </c>
      <c r="K2" s="282" t="s">
        <v>143</v>
      </c>
    </row>
    <row r="3" spans="1:11" s="53" customFormat="1" ht="14.25">
      <c r="A3" s="264"/>
      <c r="B3" s="264" t="s">
        <v>97</v>
      </c>
      <c r="C3" s="135" t="s">
        <v>136</v>
      </c>
      <c r="D3" s="135" t="s">
        <v>137</v>
      </c>
      <c r="E3" s="66" t="s">
        <v>138</v>
      </c>
      <c r="F3" s="135" t="s">
        <v>136</v>
      </c>
      <c r="G3" s="135" t="s">
        <v>137</v>
      </c>
      <c r="H3" s="134" t="s">
        <v>138</v>
      </c>
      <c r="I3" s="267"/>
      <c r="J3" s="271"/>
      <c r="K3" s="282"/>
    </row>
    <row r="4" spans="1:11" ht="14.25">
      <c r="A4" s="135">
        <v>1</v>
      </c>
      <c r="B4" s="135" t="s">
        <v>121</v>
      </c>
      <c r="C4" s="135" t="s">
        <v>139</v>
      </c>
      <c r="D4" s="135">
        <v>72</v>
      </c>
      <c r="E4" s="135">
        <v>36</v>
      </c>
      <c r="F4" s="135"/>
      <c r="G4" s="135"/>
      <c r="H4" s="135">
        <v>0</v>
      </c>
      <c r="I4" s="135">
        <v>36</v>
      </c>
      <c r="J4" s="132">
        <v>30</v>
      </c>
      <c r="K4" s="140">
        <f>I4*J4</f>
        <v>1080</v>
      </c>
    </row>
    <row r="5" spans="1:11" ht="14.25">
      <c r="A5" s="135">
        <v>2</v>
      </c>
      <c r="B5" s="135" t="s">
        <v>41</v>
      </c>
      <c r="C5" s="135" t="s">
        <v>141</v>
      </c>
      <c r="D5" s="135"/>
      <c r="E5" s="135">
        <v>12</v>
      </c>
      <c r="F5" s="135"/>
      <c r="G5" s="135"/>
      <c r="H5" s="135"/>
      <c r="I5" s="135">
        <v>12</v>
      </c>
      <c r="J5" s="132">
        <v>30</v>
      </c>
      <c r="K5" s="140">
        <f aca="true" t="shared" si="0" ref="K5:K33">I5*J5</f>
        <v>360</v>
      </c>
    </row>
    <row r="6" spans="1:11" ht="14.25">
      <c r="A6" s="135">
        <v>3</v>
      </c>
      <c r="B6" s="135" t="s">
        <v>119</v>
      </c>
      <c r="C6" s="135" t="s">
        <v>142</v>
      </c>
      <c r="D6" s="135"/>
      <c r="E6" s="135">
        <v>8</v>
      </c>
      <c r="F6" s="135"/>
      <c r="G6" s="135"/>
      <c r="H6" s="135"/>
      <c r="I6" s="135">
        <v>8</v>
      </c>
      <c r="J6" s="132">
        <v>30</v>
      </c>
      <c r="K6" s="140">
        <f t="shared" si="0"/>
        <v>240</v>
      </c>
    </row>
    <row r="7" spans="1:11" ht="14.25">
      <c r="A7" s="135">
        <v>4</v>
      </c>
      <c r="B7" s="135" t="s">
        <v>63</v>
      </c>
      <c r="C7" s="135" t="s">
        <v>139</v>
      </c>
      <c r="D7" s="135">
        <v>72</v>
      </c>
      <c r="E7" s="135" t="s">
        <v>140</v>
      </c>
      <c r="F7" s="135"/>
      <c r="G7" s="135"/>
      <c r="H7" s="135"/>
      <c r="I7" s="135">
        <v>37</v>
      </c>
      <c r="J7" s="132">
        <v>30</v>
      </c>
      <c r="K7" s="140">
        <f t="shared" si="0"/>
        <v>1110</v>
      </c>
    </row>
    <row r="8" spans="1:11" ht="14.25">
      <c r="A8" s="263">
        <v>5</v>
      </c>
      <c r="B8" s="263" t="s">
        <v>64</v>
      </c>
      <c r="C8" s="263" t="s">
        <v>142</v>
      </c>
      <c r="D8" s="263">
        <v>32</v>
      </c>
      <c r="E8" s="263">
        <v>8</v>
      </c>
      <c r="F8" s="135" t="s">
        <v>141</v>
      </c>
      <c r="G8" s="135">
        <v>24</v>
      </c>
      <c r="H8" s="263">
        <v>6</v>
      </c>
      <c r="I8" s="263">
        <v>14</v>
      </c>
      <c r="J8" s="270">
        <v>30</v>
      </c>
      <c r="K8" s="278">
        <f t="shared" si="0"/>
        <v>420</v>
      </c>
    </row>
    <row r="9" spans="1:12" ht="14.25">
      <c r="A9" s="264"/>
      <c r="B9" s="264"/>
      <c r="C9" s="264"/>
      <c r="D9" s="264"/>
      <c r="E9" s="264"/>
      <c r="F9" s="66" t="s">
        <v>141</v>
      </c>
      <c r="G9" s="135">
        <v>24</v>
      </c>
      <c r="H9" s="264"/>
      <c r="I9" s="264"/>
      <c r="J9" s="271"/>
      <c r="K9" s="279"/>
      <c r="L9">
        <v>1</v>
      </c>
    </row>
    <row r="10" spans="1:11" ht="14.25">
      <c r="A10" s="263">
        <v>6</v>
      </c>
      <c r="B10" s="268" t="s">
        <v>52</v>
      </c>
      <c r="C10" s="135"/>
      <c r="D10" s="135"/>
      <c r="E10" s="135"/>
      <c r="F10" s="66" t="s">
        <v>141</v>
      </c>
      <c r="G10" s="135">
        <v>24</v>
      </c>
      <c r="H10" s="263">
        <v>6</v>
      </c>
      <c r="I10" s="263">
        <v>6</v>
      </c>
      <c r="J10" s="270">
        <v>30</v>
      </c>
      <c r="K10" s="278">
        <f t="shared" si="0"/>
        <v>180</v>
      </c>
    </row>
    <row r="11" spans="1:11" ht="14.25">
      <c r="A11" s="264"/>
      <c r="B11" s="269"/>
      <c r="C11" s="135"/>
      <c r="D11" s="135"/>
      <c r="E11" s="135"/>
      <c r="F11" s="135" t="s">
        <v>141</v>
      </c>
      <c r="G11" s="135">
        <v>24</v>
      </c>
      <c r="H11" s="264"/>
      <c r="I11" s="264"/>
      <c r="J11" s="271"/>
      <c r="K11" s="279"/>
    </row>
    <row r="12" spans="1:11" ht="14.25">
      <c r="A12" s="263">
        <v>7</v>
      </c>
      <c r="B12" s="263" t="s">
        <v>45</v>
      </c>
      <c r="C12" s="135" t="s">
        <v>139</v>
      </c>
      <c r="D12" s="135">
        <v>72</v>
      </c>
      <c r="E12" s="135" t="s">
        <v>140</v>
      </c>
      <c r="F12" s="135"/>
      <c r="G12" s="135"/>
      <c r="H12" s="135"/>
      <c r="I12" s="263">
        <v>55</v>
      </c>
      <c r="J12" s="270">
        <v>30</v>
      </c>
      <c r="K12" s="278">
        <f t="shared" si="0"/>
        <v>1650</v>
      </c>
    </row>
    <row r="13" spans="1:11" ht="14.25">
      <c r="A13" s="283"/>
      <c r="B13" s="283"/>
      <c r="C13" s="135" t="s">
        <v>341</v>
      </c>
      <c r="D13" s="135">
        <v>32</v>
      </c>
      <c r="E13" s="263">
        <v>9</v>
      </c>
      <c r="F13" s="135"/>
      <c r="G13" s="135"/>
      <c r="H13" s="135"/>
      <c r="I13" s="283"/>
      <c r="J13" s="284"/>
      <c r="K13" s="285"/>
    </row>
    <row r="14" spans="1:11" ht="14.25">
      <c r="A14" s="283"/>
      <c r="B14" s="283"/>
      <c r="C14" s="135" t="s">
        <v>141</v>
      </c>
      <c r="D14" s="135">
        <v>24</v>
      </c>
      <c r="E14" s="264"/>
      <c r="F14" s="135"/>
      <c r="G14" s="135"/>
      <c r="H14" s="135"/>
      <c r="I14" s="283"/>
      <c r="J14" s="284"/>
      <c r="K14" s="285"/>
    </row>
    <row r="15" spans="1:11" ht="14.25">
      <c r="A15" s="264"/>
      <c r="B15" s="264"/>
      <c r="C15" s="135" t="s">
        <v>341</v>
      </c>
      <c r="D15" s="135">
        <v>32</v>
      </c>
      <c r="E15" s="135">
        <v>9</v>
      </c>
      <c r="F15" s="135"/>
      <c r="G15" s="135"/>
      <c r="H15" s="135"/>
      <c r="I15" s="264"/>
      <c r="J15" s="271"/>
      <c r="K15" s="279"/>
    </row>
    <row r="16" spans="1:11" ht="14.25">
      <c r="A16" s="263">
        <v>8</v>
      </c>
      <c r="B16" s="263" t="s">
        <v>55</v>
      </c>
      <c r="C16" s="135" t="s">
        <v>342</v>
      </c>
      <c r="D16" s="135">
        <v>24</v>
      </c>
      <c r="E16" s="263">
        <v>8</v>
      </c>
      <c r="F16" s="135"/>
      <c r="G16" s="135"/>
      <c r="H16" s="135"/>
      <c r="I16" s="263">
        <v>8</v>
      </c>
      <c r="J16" s="270">
        <v>30</v>
      </c>
      <c r="K16" s="278">
        <f t="shared" si="0"/>
        <v>240</v>
      </c>
    </row>
    <row r="17" spans="1:11" ht="14.25">
      <c r="A17" s="264"/>
      <c r="B17" s="264"/>
      <c r="C17" s="135" t="s">
        <v>142</v>
      </c>
      <c r="D17" s="135">
        <v>32</v>
      </c>
      <c r="E17" s="264"/>
      <c r="F17" s="135"/>
      <c r="G17" s="135"/>
      <c r="H17" s="135"/>
      <c r="I17" s="264"/>
      <c r="J17" s="271"/>
      <c r="K17" s="279"/>
    </row>
    <row r="18" spans="1:11" ht="14.25">
      <c r="A18" s="135">
        <v>9</v>
      </c>
      <c r="B18" s="135" t="s">
        <v>56</v>
      </c>
      <c r="C18" s="135" t="s">
        <v>139</v>
      </c>
      <c r="D18" s="135">
        <v>72</v>
      </c>
      <c r="E18" s="135" t="s">
        <v>140</v>
      </c>
      <c r="F18" s="135"/>
      <c r="G18" s="135"/>
      <c r="H18" s="135"/>
      <c r="I18" s="135">
        <v>37</v>
      </c>
      <c r="J18" s="132">
        <v>30</v>
      </c>
      <c r="K18" s="140">
        <f t="shared" si="0"/>
        <v>1110</v>
      </c>
    </row>
    <row r="19" spans="1:11" ht="14.25">
      <c r="A19" s="263">
        <v>10</v>
      </c>
      <c r="B19" s="268" t="s">
        <v>50</v>
      </c>
      <c r="C19" s="263"/>
      <c r="D19" s="263"/>
      <c r="E19" s="263"/>
      <c r="F19" s="135" t="s">
        <v>141</v>
      </c>
      <c r="G19" s="135">
        <v>24</v>
      </c>
      <c r="H19" s="263">
        <v>5</v>
      </c>
      <c r="I19" s="263">
        <v>5</v>
      </c>
      <c r="J19" s="270">
        <v>30</v>
      </c>
      <c r="K19" s="278">
        <f t="shared" si="0"/>
        <v>150</v>
      </c>
    </row>
    <row r="20" spans="1:11" ht="14.25">
      <c r="A20" s="264"/>
      <c r="B20" s="269"/>
      <c r="C20" s="264"/>
      <c r="D20" s="264"/>
      <c r="E20" s="264"/>
      <c r="F20" s="135" t="s">
        <v>141</v>
      </c>
      <c r="G20" s="135">
        <v>24</v>
      </c>
      <c r="H20" s="264"/>
      <c r="I20" s="264"/>
      <c r="J20" s="271"/>
      <c r="K20" s="279"/>
    </row>
    <row r="21" spans="1:11" ht="14.25">
      <c r="A21" s="263">
        <v>11</v>
      </c>
      <c r="B21" s="268" t="s">
        <v>53</v>
      </c>
      <c r="C21" s="135" t="s">
        <v>341</v>
      </c>
      <c r="D21" s="135">
        <v>32</v>
      </c>
      <c r="E21" s="263">
        <v>8</v>
      </c>
      <c r="F21" s="135" t="s">
        <v>141</v>
      </c>
      <c r="G21" s="135">
        <v>24</v>
      </c>
      <c r="H21" s="135">
        <v>6</v>
      </c>
      <c r="I21" s="263">
        <v>14</v>
      </c>
      <c r="J21" s="270">
        <v>30</v>
      </c>
      <c r="K21" s="278">
        <f t="shared" si="0"/>
        <v>420</v>
      </c>
    </row>
    <row r="22" spans="1:11" ht="14.25">
      <c r="A22" s="264"/>
      <c r="B22" s="269"/>
      <c r="C22" s="135" t="s">
        <v>141</v>
      </c>
      <c r="D22" s="135">
        <v>24</v>
      </c>
      <c r="E22" s="264"/>
      <c r="F22" s="137"/>
      <c r="G22" s="135"/>
      <c r="H22" s="135"/>
      <c r="I22" s="264"/>
      <c r="J22" s="271"/>
      <c r="K22" s="279"/>
    </row>
    <row r="23" spans="1:11" ht="14.25">
      <c r="A23" s="263">
        <v>12</v>
      </c>
      <c r="B23" s="267" t="s">
        <v>46</v>
      </c>
      <c r="C23" s="135" t="s">
        <v>139</v>
      </c>
      <c r="D23" s="135">
        <v>72</v>
      </c>
      <c r="E23" s="135" t="s">
        <v>140</v>
      </c>
      <c r="F23" s="135" t="s">
        <v>141</v>
      </c>
      <c r="G23" s="135">
        <v>24</v>
      </c>
      <c r="H23" s="135">
        <v>6</v>
      </c>
      <c r="I23" s="267">
        <v>49</v>
      </c>
      <c r="J23" s="270">
        <v>30</v>
      </c>
      <c r="K23" s="278">
        <f t="shared" si="0"/>
        <v>1470</v>
      </c>
    </row>
    <row r="24" spans="1:11" ht="14.25">
      <c r="A24" s="264"/>
      <c r="B24" s="267"/>
      <c r="C24" s="135"/>
      <c r="D24" s="135"/>
      <c r="E24" s="135"/>
      <c r="F24" s="135" t="s">
        <v>141</v>
      </c>
      <c r="G24" s="135">
        <v>24</v>
      </c>
      <c r="H24" s="135">
        <v>6</v>
      </c>
      <c r="I24" s="267"/>
      <c r="J24" s="271"/>
      <c r="K24" s="279"/>
    </row>
    <row r="25" spans="1:11" ht="14.25">
      <c r="A25" s="263">
        <v>13</v>
      </c>
      <c r="B25" s="267" t="s">
        <v>61</v>
      </c>
      <c r="C25" s="135" t="s">
        <v>139</v>
      </c>
      <c r="D25" s="135">
        <v>72</v>
      </c>
      <c r="E25" s="135" t="s">
        <v>140</v>
      </c>
      <c r="F25" s="135"/>
      <c r="G25" s="135"/>
      <c r="H25" s="267"/>
      <c r="I25" s="267">
        <v>45</v>
      </c>
      <c r="J25" s="270">
        <v>30</v>
      </c>
      <c r="K25" s="278">
        <f t="shared" si="0"/>
        <v>1350</v>
      </c>
    </row>
    <row r="26" spans="1:11" ht="14.25">
      <c r="A26" s="264"/>
      <c r="B26" s="267"/>
      <c r="C26" s="135" t="s">
        <v>343</v>
      </c>
      <c r="D26" s="135">
        <v>32</v>
      </c>
      <c r="E26" s="135">
        <v>8</v>
      </c>
      <c r="F26" s="66"/>
      <c r="G26" s="135"/>
      <c r="H26" s="267"/>
      <c r="I26" s="267"/>
      <c r="J26" s="271"/>
      <c r="K26" s="279"/>
    </row>
    <row r="27" spans="1:11" ht="14.25">
      <c r="A27" s="263">
        <v>14</v>
      </c>
      <c r="B27" s="262" t="s">
        <v>44</v>
      </c>
      <c r="C27" s="135" t="s">
        <v>343</v>
      </c>
      <c r="D27" s="135">
        <v>32</v>
      </c>
      <c r="E27" s="267">
        <v>8</v>
      </c>
      <c r="F27" s="66" t="s">
        <v>141</v>
      </c>
      <c r="G27" s="135">
        <v>24</v>
      </c>
      <c r="H27" s="267">
        <v>6</v>
      </c>
      <c r="I27" s="267">
        <v>14</v>
      </c>
      <c r="J27" s="270">
        <v>30</v>
      </c>
      <c r="K27" s="278">
        <f t="shared" si="0"/>
        <v>420</v>
      </c>
    </row>
    <row r="28" spans="1:11" ht="14.25">
      <c r="A28" s="264"/>
      <c r="B28" s="262"/>
      <c r="C28" s="135" t="s">
        <v>343</v>
      </c>
      <c r="D28" s="135">
        <v>32</v>
      </c>
      <c r="E28" s="267"/>
      <c r="F28" s="135" t="s">
        <v>141</v>
      </c>
      <c r="G28" s="135">
        <v>24</v>
      </c>
      <c r="H28" s="267"/>
      <c r="I28" s="267"/>
      <c r="J28" s="271"/>
      <c r="K28" s="279"/>
    </row>
    <row r="29" spans="1:11" ht="14.25">
      <c r="A29" s="135">
        <v>15</v>
      </c>
      <c r="B29" s="135" t="s">
        <v>42</v>
      </c>
      <c r="C29" s="135" t="s">
        <v>344</v>
      </c>
      <c r="D29" s="135">
        <v>48</v>
      </c>
      <c r="E29" s="135" t="s">
        <v>345</v>
      </c>
      <c r="F29" s="135"/>
      <c r="G29" s="135"/>
      <c r="H29" s="135"/>
      <c r="I29" s="135">
        <v>25</v>
      </c>
      <c r="J29" s="132">
        <v>30</v>
      </c>
      <c r="K29" s="140">
        <f t="shared" si="0"/>
        <v>750</v>
      </c>
    </row>
    <row r="30" spans="1:11" ht="14.25">
      <c r="A30" s="135">
        <v>16</v>
      </c>
      <c r="B30" s="135" t="s">
        <v>40</v>
      </c>
      <c r="C30" s="66" t="s">
        <v>141</v>
      </c>
      <c r="D30" s="135">
        <v>24</v>
      </c>
      <c r="E30" s="135" t="s">
        <v>346</v>
      </c>
      <c r="F30" s="135"/>
      <c r="G30" s="135"/>
      <c r="H30" s="135"/>
      <c r="I30" s="135">
        <v>7</v>
      </c>
      <c r="J30" s="132">
        <v>30</v>
      </c>
      <c r="K30" s="140">
        <f t="shared" si="0"/>
        <v>210</v>
      </c>
    </row>
    <row r="31" spans="1:11" ht="14.25">
      <c r="A31" s="263">
        <v>17</v>
      </c>
      <c r="B31" s="267" t="s">
        <v>60</v>
      </c>
      <c r="C31" s="135" t="s">
        <v>343</v>
      </c>
      <c r="D31" s="135">
        <v>32</v>
      </c>
      <c r="E31" s="267">
        <v>8</v>
      </c>
      <c r="F31" s="66" t="s">
        <v>141</v>
      </c>
      <c r="G31" s="135">
        <v>24</v>
      </c>
      <c r="H31" s="135">
        <v>6</v>
      </c>
      <c r="I31" s="267">
        <v>20</v>
      </c>
      <c r="J31" s="270">
        <v>30</v>
      </c>
      <c r="K31" s="278">
        <f t="shared" si="0"/>
        <v>600</v>
      </c>
    </row>
    <row r="32" spans="1:11" ht="14.25">
      <c r="A32" s="264"/>
      <c r="B32" s="267"/>
      <c r="C32" s="135" t="s">
        <v>343</v>
      </c>
      <c r="D32" s="135">
        <v>32</v>
      </c>
      <c r="E32" s="267"/>
      <c r="F32" s="135" t="s">
        <v>141</v>
      </c>
      <c r="G32" s="135">
        <v>24</v>
      </c>
      <c r="H32" s="135">
        <v>6</v>
      </c>
      <c r="I32" s="267"/>
      <c r="J32" s="271"/>
      <c r="K32" s="279"/>
    </row>
    <row r="33" spans="1:11" ht="14.25">
      <c r="A33" s="135">
        <v>18</v>
      </c>
      <c r="B33" s="66" t="s">
        <v>120</v>
      </c>
      <c r="C33" s="66" t="s">
        <v>141</v>
      </c>
      <c r="D33" s="135">
        <v>24</v>
      </c>
      <c r="E33" s="135">
        <v>6</v>
      </c>
      <c r="F33" s="138"/>
      <c r="G33" s="138"/>
      <c r="H33" s="138"/>
      <c r="I33" s="135">
        <v>6</v>
      </c>
      <c r="J33" s="132">
        <v>30</v>
      </c>
      <c r="K33" s="140">
        <f t="shared" si="0"/>
        <v>180</v>
      </c>
    </row>
    <row r="34" spans="1:11" ht="14.25">
      <c r="A34" s="135">
        <v>19</v>
      </c>
      <c r="B34" s="66" t="s">
        <v>84</v>
      </c>
      <c r="C34" s="135"/>
      <c r="D34" s="135"/>
      <c r="E34" s="135"/>
      <c r="F34" s="135"/>
      <c r="G34" s="135"/>
      <c r="H34" s="135"/>
      <c r="I34" s="135"/>
      <c r="J34" s="27"/>
      <c r="K34" s="140">
        <v>900</v>
      </c>
    </row>
    <row r="35" spans="1:11" ht="14.25">
      <c r="A35" s="135">
        <v>20</v>
      </c>
      <c r="B35" s="66" t="s">
        <v>85</v>
      </c>
      <c r="C35" s="135"/>
      <c r="D35" s="135"/>
      <c r="E35" s="135"/>
      <c r="F35" s="135"/>
      <c r="G35" s="135"/>
      <c r="H35" s="135"/>
      <c r="I35" s="135"/>
      <c r="J35" s="27"/>
      <c r="K35" s="140">
        <v>600</v>
      </c>
    </row>
    <row r="36" spans="1:11" ht="14.25">
      <c r="A36" s="265" t="s">
        <v>112</v>
      </c>
      <c r="B36" s="266"/>
      <c r="C36" s="136"/>
      <c r="D36" s="136"/>
      <c r="E36" s="136"/>
      <c r="F36" s="136"/>
      <c r="G36" s="136"/>
      <c r="H36" s="136"/>
      <c r="I36" s="136"/>
      <c r="J36" s="136"/>
      <c r="K36" s="141">
        <f>SUM(K4:K35)</f>
        <v>13440</v>
      </c>
    </row>
  </sheetData>
  <sheetProtection/>
  <mergeCells count="75">
    <mergeCell ref="A25:A26"/>
    <mergeCell ref="A27:A28"/>
    <mergeCell ref="A31:A32"/>
    <mergeCell ref="A8:A9"/>
    <mergeCell ref="A10:A11"/>
    <mergeCell ref="A12:A15"/>
    <mergeCell ref="A16:A17"/>
    <mergeCell ref="A19:A20"/>
    <mergeCell ref="A21:A22"/>
    <mergeCell ref="J27:J28"/>
    <mergeCell ref="K27:K28"/>
    <mergeCell ref="J31:J32"/>
    <mergeCell ref="K31:K32"/>
    <mergeCell ref="B8:B9"/>
    <mergeCell ref="C8:C9"/>
    <mergeCell ref="D8:D9"/>
    <mergeCell ref="E8:E9"/>
    <mergeCell ref="J21:J22"/>
    <mergeCell ref="K21:K22"/>
    <mergeCell ref="J23:J24"/>
    <mergeCell ref="K23:K24"/>
    <mergeCell ref="J25:J26"/>
    <mergeCell ref="K25:K26"/>
    <mergeCell ref="K8:K9"/>
    <mergeCell ref="J12:J15"/>
    <mergeCell ref="K12:K15"/>
    <mergeCell ref="J16:J17"/>
    <mergeCell ref="K16:K17"/>
    <mergeCell ref="J19:J20"/>
    <mergeCell ref="K19:K20"/>
    <mergeCell ref="J2:J3"/>
    <mergeCell ref="A1:K1"/>
    <mergeCell ref="K2:K3"/>
    <mergeCell ref="I10:I11"/>
    <mergeCell ref="B12:B15"/>
    <mergeCell ref="I12:I15"/>
    <mergeCell ref="E13:E14"/>
    <mergeCell ref="J10:J11"/>
    <mergeCell ref="K10:K11"/>
    <mergeCell ref="J8:J9"/>
    <mergeCell ref="I21:I22"/>
    <mergeCell ref="A2:A3"/>
    <mergeCell ref="B2:B3"/>
    <mergeCell ref="C2:E2"/>
    <mergeCell ref="F2:H2"/>
    <mergeCell ref="I2:I3"/>
    <mergeCell ref="H8:H9"/>
    <mergeCell ref="I8:I9"/>
    <mergeCell ref="B10:B11"/>
    <mergeCell ref="H10:H11"/>
    <mergeCell ref="E27:E28"/>
    <mergeCell ref="H27:H28"/>
    <mergeCell ref="I27:I28"/>
    <mergeCell ref="B16:B17"/>
    <mergeCell ref="E16:E17"/>
    <mergeCell ref="I16:I17"/>
    <mergeCell ref="B19:B20"/>
    <mergeCell ref="H19:H20"/>
    <mergeCell ref="B21:B22"/>
    <mergeCell ref="A36:B36"/>
    <mergeCell ref="B31:B32"/>
    <mergeCell ref="E31:E32"/>
    <mergeCell ref="I31:I32"/>
    <mergeCell ref="B23:B24"/>
    <mergeCell ref="I23:I24"/>
    <mergeCell ref="B25:B26"/>
    <mergeCell ref="H25:H26"/>
    <mergeCell ref="I25:I26"/>
    <mergeCell ref="A23:A24"/>
    <mergeCell ref="B27:B28"/>
    <mergeCell ref="I19:I20"/>
    <mergeCell ref="C19:C20"/>
    <mergeCell ref="D19:D20"/>
    <mergeCell ref="E19:E20"/>
    <mergeCell ref="E21:E2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47"/>
  <sheetViews>
    <sheetView zoomScalePageLayoutView="0" workbookViewId="0" topLeftCell="A13">
      <selection activeCell="R6" sqref="R6"/>
    </sheetView>
  </sheetViews>
  <sheetFormatPr defaultColWidth="9.00390625" defaultRowHeight="14.25"/>
  <cols>
    <col min="1" max="1" width="4.50390625" style="0" customWidth="1"/>
    <col min="2" max="2" width="7.375" style="0" customWidth="1"/>
    <col min="3" max="3" width="5.625" style="112" customWidth="1"/>
    <col min="4" max="4" width="5.625" style="113" customWidth="1"/>
    <col min="5" max="5" width="6.125" style="113" customWidth="1"/>
    <col min="6" max="9" width="5.625" style="113" customWidth="1"/>
    <col min="10" max="10" width="7.125" style="113" customWidth="1"/>
    <col min="11" max="11" width="7.50390625" style="113" customWidth="1"/>
    <col min="12" max="12" width="5.625" style="113" customWidth="1"/>
    <col min="13" max="13" width="7.25390625" style="113" customWidth="1"/>
    <col min="14" max="14" width="7.125" style="158" customWidth="1"/>
    <col min="15" max="15" width="9.375" style="159" customWidth="1"/>
    <col min="16" max="16" width="12.125" style="181" customWidth="1"/>
    <col min="17" max="17" width="10.125" style="181" customWidth="1"/>
    <col min="18" max="18" width="18.375" style="0" customWidth="1"/>
  </cols>
  <sheetData>
    <row r="1" spans="1:18" ht="20.25">
      <c r="A1" s="286" t="s">
        <v>363</v>
      </c>
      <c r="B1" s="286"/>
      <c r="C1" s="286"/>
      <c r="D1" s="286"/>
      <c r="E1" s="286"/>
      <c r="F1" s="286"/>
      <c r="G1" s="286"/>
      <c r="H1" s="286"/>
      <c r="I1" s="286"/>
      <c r="J1" s="286"/>
      <c r="K1" s="286"/>
      <c r="L1" s="286"/>
      <c r="M1" s="286"/>
      <c r="N1" s="286"/>
      <c r="O1" s="286"/>
      <c r="P1" s="286"/>
      <c r="Q1" s="286"/>
      <c r="R1" s="286"/>
    </row>
    <row r="2" spans="1:18" ht="14.25">
      <c r="A2" s="287" t="s">
        <v>359</v>
      </c>
      <c r="B2" s="287" t="s">
        <v>360</v>
      </c>
      <c r="C2" s="288" t="s">
        <v>361</v>
      </c>
      <c r="D2" s="288"/>
      <c r="E2" s="288"/>
      <c r="F2" s="288"/>
      <c r="G2" s="288"/>
      <c r="H2" s="288"/>
      <c r="I2" s="288"/>
      <c r="J2" s="288"/>
      <c r="K2" s="288"/>
      <c r="L2" s="288"/>
      <c r="M2" s="288"/>
      <c r="N2" s="288"/>
      <c r="O2" s="288"/>
      <c r="P2" s="292" t="s">
        <v>144</v>
      </c>
      <c r="Q2" s="292" t="s">
        <v>143</v>
      </c>
      <c r="R2" s="289" t="s">
        <v>362</v>
      </c>
    </row>
    <row r="3" spans="1:18" ht="14.25" customHeight="1">
      <c r="A3" s="287"/>
      <c r="B3" s="287"/>
      <c r="C3" s="147">
        <v>1.3</v>
      </c>
      <c r="D3" s="147">
        <v>3.7</v>
      </c>
      <c r="E3" s="148" t="s">
        <v>364</v>
      </c>
      <c r="F3" s="147">
        <v>4.25</v>
      </c>
      <c r="G3" s="147">
        <v>6.6</v>
      </c>
      <c r="H3" s="147">
        <v>7.4</v>
      </c>
      <c r="I3" s="147">
        <v>8.29</v>
      </c>
      <c r="J3" s="148" t="s">
        <v>365</v>
      </c>
      <c r="K3" s="148" t="s">
        <v>366</v>
      </c>
      <c r="L3" s="148" t="s">
        <v>367</v>
      </c>
      <c r="M3" s="148" t="s">
        <v>368</v>
      </c>
      <c r="N3" s="148" t="s">
        <v>369</v>
      </c>
      <c r="O3" s="149" t="s">
        <v>370</v>
      </c>
      <c r="P3" s="293"/>
      <c r="Q3" s="293"/>
      <c r="R3" s="290"/>
    </row>
    <row r="4" spans="1:18" ht="14.25">
      <c r="A4" s="150">
        <v>1</v>
      </c>
      <c r="B4" s="18" t="s">
        <v>38</v>
      </c>
      <c r="C4" s="151">
        <v>1</v>
      </c>
      <c r="D4" s="151">
        <v>1</v>
      </c>
      <c r="E4" s="151">
        <v>1</v>
      </c>
      <c r="F4" s="151">
        <v>1</v>
      </c>
      <c r="G4" s="151">
        <v>1</v>
      </c>
      <c r="H4" s="151">
        <v>1</v>
      </c>
      <c r="I4" s="151">
        <v>1</v>
      </c>
      <c r="J4" s="151">
        <v>1</v>
      </c>
      <c r="K4" s="151">
        <v>1</v>
      </c>
      <c r="L4" s="151">
        <v>1</v>
      </c>
      <c r="M4" s="151">
        <v>1</v>
      </c>
      <c r="N4" s="151">
        <v>1</v>
      </c>
      <c r="O4" s="152">
        <f>SUM(C4:N4)</f>
        <v>12</v>
      </c>
      <c r="P4" s="179">
        <v>30</v>
      </c>
      <c r="Q4" s="182">
        <f>O4*P4</f>
        <v>360</v>
      </c>
      <c r="R4" s="30"/>
    </row>
    <row r="5" spans="1:18" ht="14.25">
      <c r="A5" s="150">
        <v>2</v>
      </c>
      <c r="B5" s="18" t="s">
        <v>40</v>
      </c>
      <c r="C5" s="151">
        <v>1</v>
      </c>
      <c r="D5" s="151">
        <v>1</v>
      </c>
      <c r="E5" s="151">
        <v>1</v>
      </c>
      <c r="F5" s="151">
        <v>1</v>
      </c>
      <c r="G5" s="151">
        <v>1</v>
      </c>
      <c r="H5" s="151">
        <v>1</v>
      </c>
      <c r="I5" s="151">
        <v>1</v>
      </c>
      <c r="J5" s="151">
        <v>1</v>
      </c>
      <c r="K5" s="151">
        <v>1</v>
      </c>
      <c r="L5" s="151">
        <v>1</v>
      </c>
      <c r="M5" s="151">
        <v>1</v>
      </c>
      <c r="N5" s="151">
        <v>1</v>
      </c>
      <c r="O5" s="152">
        <f aca="true" t="shared" si="0" ref="O5:O45">SUM(C5:N5)</f>
        <v>12</v>
      </c>
      <c r="P5" s="179">
        <v>30</v>
      </c>
      <c r="Q5" s="182">
        <f aca="true" t="shared" si="1" ref="Q5:Q45">O5*P5</f>
        <v>360</v>
      </c>
      <c r="R5" s="30"/>
    </row>
    <row r="6" spans="1:18" ht="14.25">
      <c r="A6" s="150">
        <v>3</v>
      </c>
      <c r="B6" s="18" t="s">
        <v>41</v>
      </c>
      <c r="C6" s="151">
        <v>1</v>
      </c>
      <c r="D6" s="151">
        <v>1</v>
      </c>
      <c r="E6" s="151">
        <v>1</v>
      </c>
      <c r="F6" s="151">
        <v>1</v>
      </c>
      <c r="G6" s="151">
        <v>1</v>
      </c>
      <c r="H6" s="151">
        <v>1</v>
      </c>
      <c r="I6" s="151">
        <v>1</v>
      </c>
      <c r="J6" s="151"/>
      <c r="K6" s="151"/>
      <c r="L6" s="151"/>
      <c r="M6" s="151">
        <v>1</v>
      </c>
      <c r="N6" s="151"/>
      <c r="O6" s="152">
        <f t="shared" si="0"/>
        <v>8</v>
      </c>
      <c r="P6" s="179">
        <v>30</v>
      </c>
      <c r="Q6" s="182">
        <f t="shared" si="1"/>
        <v>240</v>
      </c>
      <c r="R6" s="30"/>
    </row>
    <row r="7" spans="1:18" ht="14.25">
      <c r="A7" s="150">
        <v>4</v>
      </c>
      <c r="B7" s="18" t="s">
        <v>42</v>
      </c>
      <c r="C7" s="151">
        <v>1</v>
      </c>
      <c r="D7" s="151">
        <v>1</v>
      </c>
      <c r="E7" s="151">
        <v>1</v>
      </c>
      <c r="F7" s="151">
        <v>1</v>
      </c>
      <c r="G7" s="151">
        <v>1</v>
      </c>
      <c r="H7" s="151">
        <v>1</v>
      </c>
      <c r="I7" s="151">
        <v>1</v>
      </c>
      <c r="J7" s="151">
        <v>1</v>
      </c>
      <c r="K7" s="151">
        <v>1</v>
      </c>
      <c r="L7" s="151">
        <v>1</v>
      </c>
      <c r="M7" s="151">
        <v>1</v>
      </c>
      <c r="N7" s="151">
        <v>1</v>
      </c>
      <c r="O7" s="152">
        <f t="shared" si="0"/>
        <v>12</v>
      </c>
      <c r="P7" s="179">
        <v>30</v>
      </c>
      <c r="Q7" s="182">
        <f t="shared" si="1"/>
        <v>360</v>
      </c>
      <c r="R7" s="30"/>
    </row>
    <row r="8" spans="1:18" ht="14.25">
      <c r="A8" s="150">
        <v>5</v>
      </c>
      <c r="B8" s="18" t="s">
        <v>44</v>
      </c>
      <c r="C8" s="151">
        <v>1</v>
      </c>
      <c r="D8" s="151">
        <v>1</v>
      </c>
      <c r="E8" s="151">
        <v>1</v>
      </c>
      <c r="F8" s="151">
        <v>1</v>
      </c>
      <c r="G8" s="151">
        <v>1</v>
      </c>
      <c r="H8" s="151">
        <v>1</v>
      </c>
      <c r="I8" s="151">
        <v>1</v>
      </c>
      <c r="J8" s="151">
        <v>1</v>
      </c>
      <c r="K8" s="151"/>
      <c r="L8" s="151">
        <v>1</v>
      </c>
      <c r="M8" s="151">
        <v>1</v>
      </c>
      <c r="N8" s="151">
        <v>1</v>
      </c>
      <c r="O8" s="152">
        <f t="shared" si="0"/>
        <v>11</v>
      </c>
      <c r="P8" s="179">
        <v>30</v>
      </c>
      <c r="Q8" s="182">
        <f t="shared" si="1"/>
        <v>330</v>
      </c>
      <c r="R8" s="30"/>
    </row>
    <row r="9" spans="1:18" ht="14.25">
      <c r="A9" s="150">
        <v>6</v>
      </c>
      <c r="B9" s="18" t="s">
        <v>45</v>
      </c>
      <c r="C9" s="151">
        <v>1</v>
      </c>
      <c r="D9" s="151">
        <v>1</v>
      </c>
      <c r="E9" s="151">
        <v>1</v>
      </c>
      <c r="F9" s="151">
        <v>1</v>
      </c>
      <c r="G9" s="151">
        <v>1</v>
      </c>
      <c r="H9" s="151">
        <v>1</v>
      </c>
      <c r="I9" s="151"/>
      <c r="J9" s="151">
        <v>1</v>
      </c>
      <c r="K9" s="151">
        <v>1</v>
      </c>
      <c r="L9" s="151">
        <v>1</v>
      </c>
      <c r="M9" s="151"/>
      <c r="N9" s="151">
        <v>1</v>
      </c>
      <c r="O9" s="152">
        <f t="shared" si="0"/>
        <v>10</v>
      </c>
      <c r="P9" s="179">
        <v>30</v>
      </c>
      <c r="Q9" s="182">
        <f t="shared" si="1"/>
        <v>300</v>
      </c>
      <c r="R9" s="30"/>
    </row>
    <row r="10" spans="1:18" ht="14.25">
      <c r="A10" s="150">
        <v>7</v>
      </c>
      <c r="B10" s="18" t="s">
        <v>46</v>
      </c>
      <c r="C10" s="151">
        <v>1</v>
      </c>
      <c r="D10" s="151">
        <v>1</v>
      </c>
      <c r="E10" s="151">
        <v>1</v>
      </c>
      <c r="F10" s="151">
        <v>1</v>
      </c>
      <c r="G10" s="151">
        <v>1</v>
      </c>
      <c r="H10" s="151">
        <v>1</v>
      </c>
      <c r="I10" s="151">
        <v>1</v>
      </c>
      <c r="J10" s="151">
        <v>1</v>
      </c>
      <c r="K10" s="151">
        <v>1</v>
      </c>
      <c r="L10" s="151"/>
      <c r="M10" s="151">
        <v>1</v>
      </c>
      <c r="N10" s="151">
        <v>1</v>
      </c>
      <c r="O10" s="152">
        <f t="shared" si="0"/>
        <v>11</v>
      </c>
      <c r="P10" s="179">
        <v>30</v>
      </c>
      <c r="Q10" s="182">
        <f t="shared" si="1"/>
        <v>330</v>
      </c>
      <c r="R10" s="30"/>
    </row>
    <row r="11" spans="1:18" ht="14.25">
      <c r="A11" s="150">
        <v>8</v>
      </c>
      <c r="B11" s="18" t="s">
        <v>47</v>
      </c>
      <c r="C11" s="151">
        <v>1</v>
      </c>
      <c r="D11" s="151">
        <v>1</v>
      </c>
      <c r="E11" s="151">
        <v>1</v>
      </c>
      <c r="F11" s="151">
        <v>1</v>
      </c>
      <c r="G11" s="151"/>
      <c r="H11" s="151">
        <v>1</v>
      </c>
      <c r="I11" s="151">
        <v>1</v>
      </c>
      <c r="J11" s="151"/>
      <c r="K11" s="151">
        <v>1</v>
      </c>
      <c r="L11" s="151">
        <v>1</v>
      </c>
      <c r="M11" s="151">
        <v>1</v>
      </c>
      <c r="N11" s="151"/>
      <c r="O11" s="152">
        <f t="shared" si="0"/>
        <v>9</v>
      </c>
      <c r="P11" s="179">
        <v>30</v>
      </c>
      <c r="Q11" s="182">
        <f t="shared" si="1"/>
        <v>270</v>
      </c>
      <c r="R11" s="30"/>
    </row>
    <row r="12" spans="1:18" ht="14.25">
      <c r="A12" s="150">
        <v>9</v>
      </c>
      <c r="B12" s="18" t="s">
        <v>48</v>
      </c>
      <c r="C12" s="151"/>
      <c r="D12" s="151"/>
      <c r="E12" s="151"/>
      <c r="F12" s="151"/>
      <c r="G12" s="151"/>
      <c r="H12" s="151"/>
      <c r="I12" s="151"/>
      <c r="J12" s="151"/>
      <c r="K12" s="151">
        <v>1</v>
      </c>
      <c r="L12" s="151"/>
      <c r="M12" s="151">
        <v>1</v>
      </c>
      <c r="N12" s="151"/>
      <c r="O12" s="152">
        <f t="shared" si="0"/>
        <v>2</v>
      </c>
      <c r="P12" s="179">
        <v>30</v>
      </c>
      <c r="Q12" s="182">
        <f t="shared" si="1"/>
        <v>60</v>
      </c>
      <c r="R12" s="30"/>
    </row>
    <row r="13" spans="1:18" ht="14.25">
      <c r="A13" s="150">
        <v>10</v>
      </c>
      <c r="B13" s="18" t="s">
        <v>50</v>
      </c>
      <c r="C13" s="151">
        <v>1</v>
      </c>
      <c r="D13" s="151"/>
      <c r="E13" s="151"/>
      <c r="F13" s="151"/>
      <c r="G13" s="151"/>
      <c r="H13" s="151"/>
      <c r="I13" s="151"/>
      <c r="J13" s="151">
        <v>1</v>
      </c>
      <c r="K13" s="151"/>
      <c r="L13" s="151"/>
      <c r="M13" s="151">
        <v>1</v>
      </c>
      <c r="N13" s="151"/>
      <c r="O13" s="152">
        <f t="shared" si="0"/>
        <v>3</v>
      </c>
      <c r="P13" s="179">
        <v>30</v>
      </c>
      <c r="Q13" s="182">
        <f t="shared" si="1"/>
        <v>90</v>
      </c>
      <c r="R13" s="30"/>
    </row>
    <row r="14" spans="1:18" ht="14.25">
      <c r="A14" s="150">
        <v>11</v>
      </c>
      <c r="B14" s="18" t="s">
        <v>51</v>
      </c>
      <c r="C14" s="155"/>
      <c r="D14" s="151"/>
      <c r="E14" s="151"/>
      <c r="F14" s="151"/>
      <c r="G14" s="151"/>
      <c r="H14" s="151"/>
      <c r="I14" s="151"/>
      <c r="J14" s="151"/>
      <c r="K14" s="151"/>
      <c r="L14" s="151"/>
      <c r="M14" s="151"/>
      <c r="N14" s="151"/>
      <c r="O14" s="152">
        <f t="shared" si="0"/>
        <v>0</v>
      </c>
      <c r="P14" s="179">
        <v>30</v>
      </c>
      <c r="Q14" s="182">
        <f t="shared" si="1"/>
        <v>0</v>
      </c>
      <c r="R14" s="30"/>
    </row>
    <row r="15" spans="1:18" ht="14.25">
      <c r="A15" s="150">
        <v>12</v>
      </c>
      <c r="B15" s="18" t="s">
        <v>52</v>
      </c>
      <c r="C15" s="154">
        <v>1</v>
      </c>
      <c r="D15" s="151">
        <v>1</v>
      </c>
      <c r="E15" s="151">
        <v>1</v>
      </c>
      <c r="F15" s="151">
        <v>1</v>
      </c>
      <c r="G15" s="151">
        <v>1</v>
      </c>
      <c r="H15" s="151">
        <v>1</v>
      </c>
      <c r="I15" s="151">
        <v>1</v>
      </c>
      <c r="J15" s="151">
        <v>1</v>
      </c>
      <c r="K15" s="151"/>
      <c r="L15" s="151">
        <v>1</v>
      </c>
      <c r="M15" s="151"/>
      <c r="N15" s="151">
        <v>1</v>
      </c>
      <c r="O15" s="152">
        <f t="shared" si="0"/>
        <v>10</v>
      </c>
      <c r="P15" s="179">
        <v>30</v>
      </c>
      <c r="Q15" s="182">
        <f t="shared" si="1"/>
        <v>300</v>
      </c>
      <c r="R15" s="30"/>
    </row>
    <row r="16" spans="1:18" ht="14.25">
      <c r="A16" s="150">
        <v>13</v>
      </c>
      <c r="B16" s="18" t="s">
        <v>59</v>
      </c>
      <c r="C16" s="151">
        <v>1</v>
      </c>
      <c r="D16" s="151">
        <v>1</v>
      </c>
      <c r="E16" s="151">
        <v>1</v>
      </c>
      <c r="F16" s="151">
        <v>1</v>
      </c>
      <c r="G16" s="151">
        <v>1</v>
      </c>
      <c r="H16" s="151">
        <v>1</v>
      </c>
      <c r="I16" s="151">
        <v>1</v>
      </c>
      <c r="J16" s="151">
        <v>1</v>
      </c>
      <c r="K16" s="151">
        <v>1</v>
      </c>
      <c r="L16" s="151">
        <v>1</v>
      </c>
      <c r="M16" s="151">
        <v>1</v>
      </c>
      <c r="N16" s="151">
        <v>1</v>
      </c>
      <c r="O16" s="152">
        <f t="shared" si="0"/>
        <v>12</v>
      </c>
      <c r="P16" s="179">
        <v>30</v>
      </c>
      <c r="Q16" s="182">
        <f t="shared" si="1"/>
        <v>360</v>
      </c>
      <c r="R16" s="30"/>
    </row>
    <row r="17" spans="1:18" ht="14.25">
      <c r="A17" s="150">
        <v>14</v>
      </c>
      <c r="B17" s="20" t="s">
        <v>69</v>
      </c>
      <c r="C17" s="156">
        <v>1</v>
      </c>
      <c r="D17" s="151">
        <v>1</v>
      </c>
      <c r="E17" s="151">
        <v>1</v>
      </c>
      <c r="F17" s="151">
        <v>1</v>
      </c>
      <c r="G17" s="151">
        <v>1</v>
      </c>
      <c r="H17" s="151">
        <v>1</v>
      </c>
      <c r="I17" s="151">
        <v>1</v>
      </c>
      <c r="J17" s="151">
        <v>1</v>
      </c>
      <c r="K17" s="151"/>
      <c r="L17" s="151">
        <v>1</v>
      </c>
      <c r="M17" s="151">
        <v>1</v>
      </c>
      <c r="N17" s="151">
        <v>1</v>
      </c>
      <c r="O17" s="152">
        <f t="shared" si="0"/>
        <v>11</v>
      </c>
      <c r="P17" s="179">
        <v>30</v>
      </c>
      <c r="Q17" s="182">
        <f t="shared" si="1"/>
        <v>330</v>
      </c>
      <c r="R17" s="30"/>
    </row>
    <row r="18" spans="1:18" ht="14.25">
      <c r="A18" s="150">
        <v>15</v>
      </c>
      <c r="B18" s="18" t="s">
        <v>53</v>
      </c>
      <c r="C18" s="151">
        <v>1</v>
      </c>
      <c r="D18" s="151">
        <v>1</v>
      </c>
      <c r="E18" s="151">
        <v>1</v>
      </c>
      <c r="F18" s="151">
        <v>1</v>
      </c>
      <c r="G18" s="151"/>
      <c r="H18" s="151">
        <v>1</v>
      </c>
      <c r="I18" s="151">
        <v>1</v>
      </c>
      <c r="J18" s="151">
        <v>1</v>
      </c>
      <c r="K18" s="151">
        <v>1</v>
      </c>
      <c r="L18" s="151">
        <v>1</v>
      </c>
      <c r="M18" s="151">
        <v>1</v>
      </c>
      <c r="N18" s="151">
        <v>1</v>
      </c>
      <c r="O18" s="152">
        <f t="shared" si="0"/>
        <v>11</v>
      </c>
      <c r="P18" s="179">
        <v>30</v>
      </c>
      <c r="Q18" s="182">
        <f t="shared" si="1"/>
        <v>330</v>
      </c>
      <c r="R18" s="30"/>
    </row>
    <row r="19" spans="1:18" ht="14.25">
      <c r="A19" s="150">
        <v>16</v>
      </c>
      <c r="B19" s="18" t="s">
        <v>55</v>
      </c>
      <c r="C19" s="155"/>
      <c r="D19" s="151"/>
      <c r="E19" s="151"/>
      <c r="F19" s="151"/>
      <c r="G19" s="151">
        <v>1</v>
      </c>
      <c r="H19" s="151">
        <v>1</v>
      </c>
      <c r="I19" s="151">
        <v>1</v>
      </c>
      <c r="J19" s="151">
        <v>1</v>
      </c>
      <c r="K19" s="151">
        <v>1</v>
      </c>
      <c r="L19" s="151">
        <v>1</v>
      </c>
      <c r="M19" s="151">
        <v>1</v>
      </c>
      <c r="N19" s="151">
        <v>1</v>
      </c>
      <c r="O19" s="152">
        <f t="shared" si="0"/>
        <v>8</v>
      </c>
      <c r="P19" s="179">
        <v>30</v>
      </c>
      <c r="Q19" s="182">
        <f t="shared" si="1"/>
        <v>240</v>
      </c>
      <c r="R19" s="30"/>
    </row>
    <row r="20" spans="1:18" ht="14.25">
      <c r="A20" s="150">
        <v>17</v>
      </c>
      <c r="B20" s="18" t="s">
        <v>56</v>
      </c>
      <c r="C20" s="151">
        <v>1</v>
      </c>
      <c r="D20" s="151">
        <v>1</v>
      </c>
      <c r="E20" s="151"/>
      <c r="F20" s="151">
        <v>1</v>
      </c>
      <c r="G20" s="151">
        <v>1</v>
      </c>
      <c r="H20" s="151">
        <v>1</v>
      </c>
      <c r="I20" s="151">
        <v>1</v>
      </c>
      <c r="J20" s="151">
        <v>1</v>
      </c>
      <c r="K20" s="151">
        <v>1</v>
      </c>
      <c r="L20" s="151">
        <v>1</v>
      </c>
      <c r="M20" s="151">
        <v>1</v>
      </c>
      <c r="N20" s="151">
        <v>1</v>
      </c>
      <c r="O20" s="152">
        <f t="shared" si="0"/>
        <v>11</v>
      </c>
      <c r="P20" s="179">
        <v>30</v>
      </c>
      <c r="Q20" s="182">
        <f t="shared" si="1"/>
        <v>330</v>
      </c>
      <c r="R20" s="30"/>
    </row>
    <row r="21" spans="1:18" ht="14.25">
      <c r="A21" s="150">
        <v>18</v>
      </c>
      <c r="B21" s="18" t="s">
        <v>57</v>
      </c>
      <c r="C21" s="156">
        <v>1</v>
      </c>
      <c r="D21" s="151">
        <v>1</v>
      </c>
      <c r="E21" s="151">
        <v>1</v>
      </c>
      <c r="F21" s="151">
        <v>1</v>
      </c>
      <c r="G21" s="151">
        <v>1</v>
      </c>
      <c r="H21" s="151">
        <v>1</v>
      </c>
      <c r="I21" s="151">
        <v>1</v>
      </c>
      <c r="J21" s="151">
        <v>1</v>
      </c>
      <c r="K21" s="151">
        <v>1</v>
      </c>
      <c r="L21" s="151">
        <v>1</v>
      </c>
      <c r="M21" s="151">
        <v>1</v>
      </c>
      <c r="N21" s="151">
        <v>1</v>
      </c>
      <c r="O21" s="152">
        <f t="shared" si="0"/>
        <v>12</v>
      </c>
      <c r="P21" s="179">
        <v>30</v>
      </c>
      <c r="Q21" s="182">
        <f t="shared" si="1"/>
        <v>360</v>
      </c>
      <c r="R21" s="30"/>
    </row>
    <row r="22" spans="1:18" ht="14.25">
      <c r="A22" s="150">
        <v>19</v>
      </c>
      <c r="B22" s="18" t="s">
        <v>58</v>
      </c>
      <c r="C22" s="151">
        <v>1</v>
      </c>
      <c r="D22" s="151">
        <v>1</v>
      </c>
      <c r="E22" s="151">
        <v>1</v>
      </c>
      <c r="F22" s="151">
        <v>1</v>
      </c>
      <c r="G22" s="151">
        <v>1</v>
      </c>
      <c r="H22" s="151">
        <v>1</v>
      </c>
      <c r="I22" s="151">
        <v>1</v>
      </c>
      <c r="J22" s="151">
        <v>1</v>
      </c>
      <c r="K22" s="151">
        <v>1</v>
      </c>
      <c r="L22" s="151">
        <v>1</v>
      </c>
      <c r="M22" s="151">
        <v>1</v>
      </c>
      <c r="N22" s="151">
        <v>1</v>
      </c>
      <c r="O22" s="152">
        <f t="shared" si="0"/>
        <v>12</v>
      </c>
      <c r="P22" s="179">
        <v>30</v>
      </c>
      <c r="Q22" s="182">
        <f t="shared" si="1"/>
        <v>360</v>
      </c>
      <c r="R22" s="30"/>
    </row>
    <row r="23" spans="1:18" ht="14.25">
      <c r="A23" s="150">
        <v>20</v>
      </c>
      <c r="B23" s="18" t="s">
        <v>60</v>
      </c>
      <c r="C23" s="151">
        <v>1</v>
      </c>
      <c r="D23" s="151">
        <v>1</v>
      </c>
      <c r="E23" s="151">
        <v>1</v>
      </c>
      <c r="F23" s="151">
        <v>1</v>
      </c>
      <c r="G23" s="151">
        <v>1</v>
      </c>
      <c r="H23" s="151">
        <v>1</v>
      </c>
      <c r="I23" s="151">
        <v>1</v>
      </c>
      <c r="J23" s="151">
        <v>1</v>
      </c>
      <c r="K23" s="151">
        <v>1</v>
      </c>
      <c r="L23" s="151">
        <v>1</v>
      </c>
      <c r="M23" s="151">
        <v>1</v>
      </c>
      <c r="N23" s="151">
        <v>1</v>
      </c>
      <c r="O23" s="152">
        <f t="shared" si="0"/>
        <v>12</v>
      </c>
      <c r="P23" s="179">
        <v>30</v>
      </c>
      <c r="Q23" s="182">
        <f t="shared" si="1"/>
        <v>360</v>
      </c>
      <c r="R23" s="30"/>
    </row>
    <row r="24" spans="1:18" ht="14.25">
      <c r="A24" s="150">
        <v>21</v>
      </c>
      <c r="B24" s="18" t="s">
        <v>61</v>
      </c>
      <c r="C24" s="154">
        <v>1</v>
      </c>
      <c r="D24" s="151">
        <v>1</v>
      </c>
      <c r="E24" s="151">
        <v>1</v>
      </c>
      <c r="F24" s="151">
        <v>1</v>
      </c>
      <c r="G24" s="151"/>
      <c r="H24" s="151">
        <v>1</v>
      </c>
      <c r="I24" s="151"/>
      <c r="J24" s="151">
        <v>1</v>
      </c>
      <c r="K24" s="151"/>
      <c r="L24" s="151">
        <v>1</v>
      </c>
      <c r="M24" s="151">
        <v>1</v>
      </c>
      <c r="N24" s="151">
        <v>1</v>
      </c>
      <c r="O24" s="152">
        <f t="shared" si="0"/>
        <v>9</v>
      </c>
      <c r="P24" s="179">
        <v>30</v>
      </c>
      <c r="Q24" s="182">
        <f t="shared" si="1"/>
        <v>270</v>
      </c>
      <c r="R24" s="30"/>
    </row>
    <row r="25" spans="1:18" ht="14.25">
      <c r="A25" s="150">
        <v>22</v>
      </c>
      <c r="B25" s="18" t="s">
        <v>62</v>
      </c>
      <c r="C25" s="154">
        <v>1</v>
      </c>
      <c r="D25" s="151">
        <v>1</v>
      </c>
      <c r="E25" s="151">
        <v>1</v>
      </c>
      <c r="F25" s="151">
        <v>1</v>
      </c>
      <c r="G25" s="151">
        <v>1</v>
      </c>
      <c r="H25" s="151">
        <v>1</v>
      </c>
      <c r="I25" s="151">
        <v>1</v>
      </c>
      <c r="J25" s="151">
        <v>1</v>
      </c>
      <c r="K25" s="151"/>
      <c r="L25" s="151">
        <v>1</v>
      </c>
      <c r="M25" s="151">
        <v>1</v>
      </c>
      <c r="N25" s="151">
        <v>1</v>
      </c>
      <c r="O25" s="152">
        <f t="shared" si="0"/>
        <v>11</v>
      </c>
      <c r="P25" s="179">
        <v>30</v>
      </c>
      <c r="Q25" s="182">
        <f t="shared" si="1"/>
        <v>330</v>
      </c>
      <c r="R25" s="30"/>
    </row>
    <row r="26" spans="1:18" ht="14.25">
      <c r="A26" s="150">
        <v>23</v>
      </c>
      <c r="B26" s="18" t="s">
        <v>63</v>
      </c>
      <c r="C26" s="151">
        <v>1</v>
      </c>
      <c r="D26" s="151">
        <v>1</v>
      </c>
      <c r="E26" s="151">
        <v>1</v>
      </c>
      <c r="F26" s="151">
        <v>1</v>
      </c>
      <c r="G26" s="151">
        <v>1</v>
      </c>
      <c r="H26" s="151">
        <v>1</v>
      </c>
      <c r="I26" s="151"/>
      <c r="J26" s="151"/>
      <c r="K26" s="151"/>
      <c r="L26" s="151"/>
      <c r="M26" s="151"/>
      <c r="N26" s="151"/>
      <c r="O26" s="152">
        <f t="shared" si="0"/>
        <v>6</v>
      </c>
      <c r="P26" s="179">
        <v>30</v>
      </c>
      <c r="Q26" s="182">
        <f t="shared" si="1"/>
        <v>180</v>
      </c>
      <c r="R26" s="30"/>
    </row>
    <row r="27" spans="1:18" ht="14.25">
      <c r="A27" s="150">
        <v>24</v>
      </c>
      <c r="B27" s="18" t="s">
        <v>64</v>
      </c>
      <c r="C27" s="151">
        <v>1</v>
      </c>
      <c r="D27" s="151"/>
      <c r="E27" s="151">
        <v>1</v>
      </c>
      <c r="F27" s="151">
        <v>1</v>
      </c>
      <c r="G27" s="151">
        <v>1</v>
      </c>
      <c r="H27" s="151">
        <v>1</v>
      </c>
      <c r="I27" s="151">
        <v>1</v>
      </c>
      <c r="J27" s="151"/>
      <c r="K27" s="151"/>
      <c r="L27" s="151"/>
      <c r="M27" s="151">
        <v>1</v>
      </c>
      <c r="N27" s="151">
        <v>1</v>
      </c>
      <c r="O27" s="152">
        <f t="shared" si="0"/>
        <v>8</v>
      </c>
      <c r="P27" s="179">
        <v>30</v>
      </c>
      <c r="Q27" s="182">
        <f t="shared" si="1"/>
        <v>240</v>
      </c>
      <c r="R27" s="30"/>
    </row>
    <row r="28" spans="1:18" ht="14.25">
      <c r="A28" s="150">
        <v>25</v>
      </c>
      <c r="B28" s="18" t="s">
        <v>65</v>
      </c>
      <c r="C28" s="151">
        <v>1</v>
      </c>
      <c r="D28" s="151">
        <v>1</v>
      </c>
      <c r="E28" s="151">
        <v>1</v>
      </c>
      <c r="F28" s="151"/>
      <c r="G28" s="151"/>
      <c r="H28" s="151">
        <v>1</v>
      </c>
      <c r="I28" s="151">
        <v>1</v>
      </c>
      <c r="J28" s="151"/>
      <c r="K28" s="151">
        <v>1</v>
      </c>
      <c r="L28" s="151">
        <v>1</v>
      </c>
      <c r="M28" s="151">
        <v>1</v>
      </c>
      <c r="N28" s="151">
        <v>1</v>
      </c>
      <c r="O28" s="152">
        <f t="shared" si="0"/>
        <v>9</v>
      </c>
      <c r="P28" s="179">
        <v>30</v>
      </c>
      <c r="Q28" s="182">
        <f t="shared" si="1"/>
        <v>270</v>
      </c>
      <c r="R28" s="30"/>
    </row>
    <row r="29" spans="1:18" ht="14.25">
      <c r="A29" s="150">
        <v>26</v>
      </c>
      <c r="B29" s="18" t="s">
        <v>66</v>
      </c>
      <c r="C29" s="154">
        <v>1</v>
      </c>
      <c r="D29" s="151"/>
      <c r="E29" s="151">
        <v>1</v>
      </c>
      <c r="F29" s="151">
        <v>1</v>
      </c>
      <c r="G29" s="151">
        <v>1</v>
      </c>
      <c r="H29" s="151">
        <v>1</v>
      </c>
      <c r="I29" s="151">
        <v>1</v>
      </c>
      <c r="J29" s="151">
        <v>1</v>
      </c>
      <c r="K29" s="151">
        <v>1</v>
      </c>
      <c r="L29" s="151">
        <v>1</v>
      </c>
      <c r="M29" s="151">
        <v>1</v>
      </c>
      <c r="N29" s="151">
        <v>1</v>
      </c>
      <c r="O29" s="152">
        <f t="shared" si="0"/>
        <v>11</v>
      </c>
      <c r="P29" s="179">
        <v>30</v>
      </c>
      <c r="Q29" s="182">
        <f t="shared" si="1"/>
        <v>330</v>
      </c>
      <c r="R29" s="30"/>
    </row>
    <row r="30" spans="1:18" ht="14.25">
      <c r="A30" s="150">
        <v>27</v>
      </c>
      <c r="B30" s="20" t="s">
        <v>67</v>
      </c>
      <c r="C30" s="154">
        <v>1</v>
      </c>
      <c r="D30" s="151">
        <v>1</v>
      </c>
      <c r="E30" s="151">
        <v>1</v>
      </c>
      <c r="F30" s="151">
        <v>1</v>
      </c>
      <c r="G30" s="151">
        <v>1</v>
      </c>
      <c r="H30" s="151">
        <v>1</v>
      </c>
      <c r="I30" s="151">
        <v>1</v>
      </c>
      <c r="J30" s="151">
        <v>1</v>
      </c>
      <c r="K30" s="151">
        <v>1</v>
      </c>
      <c r="L30" s="151">
        <v>1</v>
      </c>
      <c r="M30" s="151">
        <v>1</v>
      </c>
      <c r="N30" s="151">
        <v>1</v>
      </c>
      <c r="O30" s="152">
        <f t="shared" si="0"/>
        <v>12</v>
      </c>
      <c r="P30" s="179">
        <v>30</v>
      </c>
      <c r="Q30" s="182">
        <f t="shared" si="1"/>
        <v>360</v>
      </c>
      <c r="R30" s="30"/>
    </row>
    <row r="31" spans="1:18" ht="14.25">
      <c r="A31" s="150">
        <v>28</v>
      </c>
      <c r="B31" s="25" t="s">
        <v>228</v>
      </c>
      <c r="C31" s="151"/>
      <c r="D31" s="151"/>
      <c r="E31" s="151"/>
      <c r="F31" s="151"/>
      <c r="G31" s="151"/>
      <c r="H31" s="151"/>
      <c r="I31" s="151">
        <v>1</v>
      </c>
      <c r="J31" s="151">
        <v>1</v>
      </c>
      <c r="K31" s="151"/>
      <c r="L31" s="151">
        <v>1</v>
      </c>
      <c r="M31" s="151">
        <v>1</v>
      </c>
      <c r="N31" s="151">
        <v>1</v>
      </c>
      <c r="O31" s="152">
        <f t="shared" si="0"/>
        <v>5</v>
      </c>
      <c r="P31" s="179">
        <v>30</v>
      </c>
      <c r="Q31" s="182">
        <f t="shared" si="1"/>
        <v>150</v>
      </c>
      <c r="R31" s="30"/>
    </row>
    <row r="32" spans="1:18" ht="14.25">
      <c r="A32" s="150">
        <v>29</v>
      </c>
      <c r="B32" s="18" t="s">
        <v>70</v>
      </c>
      <c r="C32" s="151">
        <v>1</v>
      </c>
      <c r="D32" s="151">
        <v>1</v>
      </c>
      <c r="E32" s="151">
        <v>1</v>
      </c>
      <c r="F32" s="151">
        <v>1</v>
      </c>
      <c r="G32" s="151">
        <v>1</v>
      </c>
      <c r="H32" s="151">
        <v>1</v>
      </c>
      <c r="I32" s="151">
        <v>1</v>
      </c>
      <c r="J32" s="151">
        <v>1</v>
      </c>
      <c r="K32" s="151">
        <v>1</v>
      </c>
      <c r="L32" s="151">
        <v>1</v>
      </c>
      <c r="M32" s="151">
        <v>1</v>
      </c>
      <c r="N32" s="151">
        <v>1</v>
      </c>
      <c r="O32" s="152">
        <f t="shared" si="0"/>
        <v>12</v>
      </c>
      <c r="P32" s="179">
        <v>30</v>
      </c>
      <c r="Q32" s="182">
        <f t="shared" si="1"/>
        <v>360</v>
      </c>
      <c r="R32" s="30"/>
    </row>
    <row r="33" spans="1:18" ht="14.25">
      <c r="A33" s="150">
        <v>30</v>
      </c>
      <c r="B33" s="18" t="s">
        <v>73</v>
      </c>
      <c r="C33" s="151">
        <v>1</v>
      </c>
      <c r="D33" s="151">
        <v>1</v>
      </c>
      <c r="E33" s="151">
        <v>1</v>
      </c>
      <c r="F33" s="151">
        <v>1</v>
      </c>
      <c r="G33" s="151">
        <v>1</v>
      </c>
      <c r="H33" s="151">
        <v>1</v>
      </c>
      <c r="I33" s="151">
        <v>1</v>
      </c>
      <c r="J33" s="151">
        <v>1</v>
      </c>
      <c r="K33" s="151">
        <v>1</v>
      </c>
      <c r="L33" s="151">
        <v>1</v>
      </c>
      <c r="M33" s="151">
        <v>1</v>
      </c>
      <c r="N33" s="151">
        <v>1</v>
      </c>
      <c r="O33" s="152">
        <f t="shared" si="0"/>
        <v>12</v>
      </c>
      <c r="P33" s="179">
        <v>30</v>
      </c>
      <c r="Q33" s="182">
        <f t="shared" si="1"/>
        <v>360</v>
      </c>
      <c r="R33" s="30"/>
    </row>
    <row r="34" spans="1:18" ht="14.25">
      <c r="A34" s="150">
        <v>31</v>
      </c>
      <c r="B34" s="18" t="s">
        <v>75</v>
      </c>
      <c r="C34" s="154">
        <v>1</v>
      </c>
      <c r="D34" s="151">
        <v>1</v>
      </c>
      <c r="E34" s="151">
        <v>1</v>
      </c>
      <c r="F34" s="151">
        <v>1</v>
      </c>
      <c r="G34" s="151">
        <v>1</v>
      </c>
      <c r="H34" s="151">
        <v>1</v>
      </c>
      <c r="I34" s="151">
        <v>1</v>
      </c>
      <c r="J34" s="151">
        <v>1</v>
      </c>
      <c r="K34" s="151">
        <v>1</v>
      </c>
      <c r="L34" s="151">
        <v>1</v>
      </c>
      <c r="M34" s="151">
        <v>1</v>
      </c>
      <c r="N34" s="151">
        <v>1</v>
      </c>
      <c r="O34" s="152">
        <f t="shared" si="0"/>
        <v>12</v>
      </c>
      <c r="P34" s="179">
        <v>30</v>
      </c>
      <c r="Q34" s="182">
        <f t="shared" si="1"/>
        <v>360</v>
      </c>
      <c r="R34" s="30"/>
    </row>
    <row r="35" spans="1:18" ht="14.25">
      <c r="A35" s="150">
        <v>32</v>
      </c>
      <c r="B35" s="18" t="s">
        <v>79</v>
      </c>
      <c r="C35" s="151">
        <v>1</v>
      </c>
      <c r="D35" s="151">
        <v>1</v>
      </c>
      <c r="E35" s="151">
        <v>1</v>
      </c>
      <c r="F35" s="151">
        <v>1</v>
      </c>
      <c r="G35" s="151">
        <v>1</v>
      </c>
      <c r="H35" s="151">
        <v>1</v>
      </c>
      <c r="I35" s="151">
        <v>1</v>
      </c>
      <c r="J35" s="151">
        <v>1</v>
      </c>
      <c r="K35" s="151">
        <v>1</v>
      </c>
      <c r="L35" s="151">
        <v>1</v>
      </c>
      <c r="M35" s="151">
        <v>1</v>
      </c>
      <c r="N35" s="151">
        <v>1</v>
      </c>
      <c r="O35" s="152">
        <f t="shared" si="0"/>
        <v>12</v>
      </c>
      <c r="P35" s="179">
        <v>30</v>
      </c>
      <c r="Q35" s="182">
        <f t="shared" si="1"/>
        <v>360</v>
      </c>
      <c r="R35" s="30"/>
    </row>
    <row r="36" spans="1:18" ht="14.25">
      <c r="A36" s="150">
        <v>33</v>
      </c>
      <c r="B36" s="18" t="s">
        <v>77</v>
      </c>
      <c r="C36" s="151">
        <v>1</v>
      </c>
      <c r="D36" s="151">
        <v>1</v>
      </c>
      <c r="E36" s="151">
        <v>1</v>
      </c>
      <c r="F36" s="151">
        <v>1</v>
      </c>
      <c r="G36" s="151">
        <v>1</v>
      </c>
      <c r="H36" s="151"/>
      <c r="I36" s="151">
        <v>1</v>
      </c>
      <c r="J36" s="151">
        <v>1</v>
      </c>
      <c r="K36" s="151">
        <v>1</v>
      </c>
      <c r="L36" s="151">
        <v>1</v>
      </c>
      <c r="M36" s="151">
        <v>1</v>
      </c>
      <c r="N36" s="151">
        <v>1</v>
      </c>
      <c r="O36" s="152">
        <f t="shared" si="0"/>
        <v>11</v>
      </c>
      <c r="P36" s="179">
        <v>30</v>
      </c>
      <c r="Q36" s="182">
        <f t="shared" si="1"/>
        <v>330</v>
      </c>
      <c r="R36" s="30"/>
    </row>
    <row r="37" spans="1:18" ht="14.25">
      <c r="A37" s="150">
        <v>34</v>
      </c>
      <c r="B37" s="18" t="s">
        <v>82</v>
      </c>
      <c r="C37" s="151">
        <v>1</v>
      </c>
      <c r="D37" s="151">
        <v>1</v>
      </c>
      <c r="E37" s="151">
        <v>1</v>
      </c>
      <c r="F37" s="151">
        <v>1</v>
      </c>
      <c r="G37" s="151">
        <v>1</v>
      </c>
      <c r="H37" s="151">
        <v>1</v>
      </c>
      <c r="I37" s="151">
        <v>1</v>
      </c>
      <c r="J37" s="151">
        <v>1</v>
      </c>
      <c r="K37" s="151">
        <v>1</v>
      </c>
      <c r="L37" s="151">
        <v>1</v>
      </c>
      <c r="M37" s="151">
        <v>1</v>
      </c>
      <c r="N37" s="151">
        <v>1</v>
      </c>
      <c r="O37" s="152">
        <f t="shared" si="0"/>
        <v>12</v>
      </c>
      <c r="P37" s="179">
        <v>30</v>
      </c>
      <c r="Q37" s="182">
        <f t="shared" si="1"/>
        <v>360</v>
      </c>
      <c r="R37" s="30"/>
    </row>
    <row r="38" spans="1:18" ht="14.25">
      <c r="A38" s="150">
        <v>35</v>
      </c>
      <c r="B38" s="18" t="s">
        <v>84</v>
      </c>
      <c r="C38" s="151">
        <v>1</v>
      </c>
      <c r="D38" s="151">
        <v>1</v>
      </c>
      <c r="E38" s="151">
        <v>1</v>
      </c>
      <c r="F38" s="151">
        <v>1</v>
      </c>
      <c r="G38" s="151">
        <v>1</v>
      </c>
      <c r="H38" s="151"/>
      <c r="I38" s="151">
        <v>1</v>
      </c>
      <c r="J38" s="151">
        <v>1</v>
      </c>
      <c r="K38" s="151">
        <v>1</v>
      </c>
      <c r="L38" s="151">
        <v>1</v>
      </c>
      <c r="M38" s="151">
        <v>1</v>
      </c>
      <c r="N38" s="151">
        <v>1</v>
      </c>
      <c r="O38" s="152">
        <f t="shared" si="0"/>
        <v>11</v>
      </c>
      <c r="P38" s="179">
        <v>30</v>
      </c>
      <c r="Q38" s="182">
        <f t="shared" si="1"/>
        <v>330</v>
      </c>
      <c r="R38" s="30"/>
    </row>
    <row r="39" spans="1:18" ht="14.25">
      <c r="A39" s="150">
        <v>36</v>
      </c>
      <c r="B39" s="18" t="s">
        <v>85</v>
      </c>
      <c r="C39" s="151">
        <v>1</v>
      </c>
      <c r="D39" s="151">
        <v>1</v>
      </c>
      <c r="E39" s="151">
        <v>1</v>
      </c>
      <c r="F39" s="151">
        <v>1</v>
      </c>
      <c r="G39" s="151">
        <v>1</v>
      </c>
      <c r="H39" s="151">
        <v>1</v>
      </c>
      <c r="I39" s="151">
        <v>1</v>
      </c>
      <c r="J39" s="151">
        <v>1</v>
      </c>
      <c r="K39" s="151">
        <v>1</v>
      </c>
      <c r="L39" s="151">
        <v>1</v>
      </c>
      <c r="M39" s="151">
        <v>1</v>
      </c>
      <c r="N39" s="151">
        <v>1</v>
      </c>
      <c r="O39" s="152">
        <f t="shared" si="0"/>
        <v>12</v>
      </c>
      <c r="P39" s="179">
        <v>30</v>
      </c>
      <c r="Q39" s="182">
        <f t="shared" si="1"/>
        <v>360</v>
      </c>
      <c r="R39" s="30"/>
    </row>
    <row r="40" spans="1:18" ht="14.25">
      <c r="A40" s="150">
        <v>37</v>
      </c>
      <c r="B40" s="18" t="s">
        <v>86</v>
      </c>
      <c r="C40" s="151">
        <v>1</v>
      </c>
      <c r="D40" s="151">
        <v>1</v>
      </c>
      <c r="E40" s="151">
        <v>1</v>
      </c>
      <c r="F40" s="151">
        <v>1</v>
      </c>
      <c r="G40" s="151">
        <v>1</v>
      </c>
      <c r="H40" s="151">
        <v>1</v>
      </c>
      <c r="I40" s="151">
        <v>1</v>
      </c>
      <c r="J40" s="151">
        <v>1</v>
      </c>
      <c r="K40" s="151">
        <v>1</v>
      </c>
      <c r="L40" s="151">
        <v>1</v>
      </c>
      <c r="M40" s="151">
        <v>1</v>
      </c>
      <c r="N40" s="151">
        <v>1</v>
      </c>
      <c r="O40" s="152">
        <f t="shared" si="0"/>
        <v>12</v>
      </c>
      <c r="P40" s="179">
        <v>30</v>
      </c>
      <c r="Q40" s="182">
        <f t="shared" si="1"/>
        <v>360</v>
      </c>
      <c r="R40" s="30"/>
    </row>
    <row r="41" spans="1:18" ht="14.25">
      <c r="A41" s="150">
        <v>38</v>
      </c>
      <c r="B41" s="18" t="s">
        <v>87</v>
      </c>
      <c r="C41" s="151">
        <v>1</v>
      </c>
      <c r="D41" s="151">
        <v>1</v>
      </c>
      <c r="E41" s="151"/>
      <c r="F41" s="151">
        <v>1</v>
      </c>
      <c r="G41" s="151">
        <v>1</v>
      </c>
      <c r="H41" s="151">
        <v>1</v>
      </c>
      <c r="I41" s="151">
        <v>1</v>
      </c>
      <c r="J41" s="151">
        <v>1</v>
      </c>
      <c r="K41" s="151">
        <v>1</v>
      </c>
      <c r="L41" s="151">
        <v>1</v>
      </c>
      <c r="M41" s="151">
        <v>1</v>
      </c>
      <c r="N41" s="151"/>
      <c r="O41" s="152">
        <f t="shared" si="0"/>
        <v>10</v>
      </c>
      <c r="P41" s="179">
        <v>30</v>
      </c>
      <c r="Q41" s="182">
        <f t="shared" si="1"/>
        <v>300</v>
      </c>
      <c r="R41" s="30"/>
    </row>
    <row r="42" spans="1:18" ht="14.25">
      <c r="A42" s="150">
        <v>39</v>
      </c>
      <c r="B42" s="25" t="s">
        <v>248</v>
      </c>
      <c r="C42" s="151"/>
      <c r="D42" s="151"/>
      <c r="E42" s="151"/>
      <c r="F42" s="151"/>
      <c r="G42" s="151"/>
      <c r="H42" s="151"/>
      <c r="I42" s="151"/>
      <c r="J42" s="151"/>
      <c r="K42" s="151"/>
      <c r="L42" s="151"/>
      <c r="M42" s="151"/>
      <c r="N42" s="151"/>
      <c r="O42" s="152"/>
      <c r="P42" s="179">
        <v>30</v>
      </c>
      <c r="Q42" s="182">
        <f t="shared" si="1"/>
        <v>0</v>
      </c>
      <c r="R42" s="30"/>
    </row>
    <row r="43" spans="1:18" ht="14.25">
      <c r="A43" s="150">
        <v>40</v>
      </c>
      <c r="B43" s="18" t="s">
        <v>88</v>
      </c>
      <c r="C43" s="154">
        <v>1</v>
      </c>
      <c r="D43" s="151">
        <v>1</v>
      </c>
      <c r="E43" s="151">
        <v>1</v>
      </c>
      <c r="F43" s="151">
        <v>1</v>
      </c>
      <c r="G43" s="151">
        <v>1</v>
      </c>
      <c r="H43" s="151">
        <v>1</v>
      </c>
      <c r="I43" s="151">
        <v>1</v>
      </c>
      <c r="J43" s="151">
        <v>1</v>
      </c>
      <c r="K43" s="151">
        <v>1</v>
      </c>
      <c r="L43" s="151">
        <v>1</v>
      </c>
      <c r="M43" s="151">
        <v>1</v>
      </c>
      <c r="N43" s="151">
        <v>1</v>
      </c>
      <c r="O43" s="152">
        <f t="shared" si="0"/>
        <v>12</v>
      </c>
      <c r="P43" s="179">
        <v>30</v>
      </c>
      <c r="Q43" s="182">
        <f t="shared" si="1"/>
        <v>360</v>
      </c>
      <c r="R43" s="30"/>
    </row>
    <row r="44" spans="1:18" ht="14.25">
      <c r="A44" s="150">
        <v>41</v>
      </c>
      <c r="B44" s="18" t="s">
        <v>92</v>
      </c>
      <c r="C44" s="160">
        <v>1</v>
      </c>
      <c r="D44" s="151">
        <v>1</v>
      </c>
      <c r="E44" s="151">
        <v>1</v>
      </c>
      <c r="F44" s="151">
        <v>1</v>
      </c>
      <c r="G44" s="151">
        <v>1</v>
      </c>
      <c r="H44" s="151">
        <v>1</v>
      </c>
      <c r="I44" s="151">
        <v>1</v>
      </c>
      <c r="J44" s="151">
        <v>1</v>
      </c>
      <c r="K44" s="151"/>
      <c r="L44" s="151">
        <v>1</v>
      </c>
      <c r="M44" s="151">
        <v>1</v>
      </c>
      <c r="N44" s="151">
        <v>1</v>
      </c>
      <c r="O44" s="152">
        <f t="shared" si="0"/>
        <v>11</v>
      </c>
      <c r="P44" s="179">
        <v>30</v>
      </c>
      <c r="Q44" s="182">
        <f t="shared" si="1"/>
        <v>330</v>
      </c>
      <c r="R44" s="30"/>
    </row>
    <row r="45" spans="1:18" ht="14.25">
      <c r="A45" s="150">
        <v>42</v>
      </c>
      <c r="B45" s="18" t="s">
        <v>94</v>
      </c>
      <c r="C45" s="150">
        <v>1</v>
      </c>
      <c r="D45" s="151">
        <v>1</v>
      </c>
      <c r="E45" s="151">
        <v>1</v>
      </c>
      <c r="F45" s="151">
        <v>1</v>
      </c>
      <c r="G45" s="151">
        <v>1</v>
      </c>
      <c r="H45" s="151">
        <v>1</v>
      </c>
      <c r="I45" s="151">
        <v>1</v>
      </c>
      <c r="J45" s="151">
        <v>1</v>
      </c>
      <c r="K45" s="151">
        <v>1</v>
      </c>
      <c r="L45" s="151">
        <v>1</v>
      </c>
      <c r="M45" s="151">
        <v>1</v>
      </c>
      <c r="N45" s="151">
        <v>1</v>
      </c>
      <c r="O45" s="152">
        <f t="shared" si="0"/>
        <v>12</v>
      </c>
      <c r="P45" s="179">
        <v>30</v>
      </c>
      <c r="Q45" s="182">
        <f t="shared" si="1"/>
        <v>360</v>
      </c>
      <c r="R45" s="161"/>
    </row>
    <row r="46" spans="1:18" ht="14.25">
      <c r="A46" s="162"/>
      <c r="B46" s="163"/>
      <c r="C46" s="162"/>
      <c r="D46" s="164"/>
      <c r="E46" s="164"/>
      <c r="F46" s="164"/>
      <c r="G46" s="164"/>
      <c r="H46" s="164"/>
      <c r="I46" s="164"/>
      <c r="J46" s="164"/>
      <c r="K46" s="164"/>
      <c r="L46" s="165"/>
      <c r="M46" s="165"/>
      <c r="N46" s="165"/>
      <c r="O46" s="166">
        <f>SUM(O4:O45)</f>
        <v>411</v>
      </c>
      <c r="P46" s="180"/>
      <c r="Q46" s="180"/>
      <c r="R46" s="165"/>
    </row>
    <row r="47" spans="1:18" ht="33.75" customHeight="1">
      <c r="A47" s="291" t="s">
        <v>371</v>
      </c>
      <c r="B47" s="291"/>
      <c r="C47" s="291"/>
      <c r="D47" s="291"/>
      <c r="E47" s="291"/>
      <c r="F47" s="291"/>
      <c r="G47" s="291"/>
      <c r="H47" s="291"/>
      <c r="I47" s="291"/>
      <c r="J47" s="291"/>
      <c r="K47" s="291"/>
      <c r="L47" s="291"/>
      <c r="M47" s="291"/>
      <c r="N47" s="291"/>
      <c r="O47" s="291"/>
      <c r="P47" s="291"/>
      <c r="Q47" s="291"/>
      <c r="R47" s="291"/>
    </row>
  </sheetData>
  <sheetProtection/>
  <mergeCells count="8">
    <mergeCell ref="A1:R1"/>
    <mergeCell ref="A2:A3"/>
    <mergeCell ref="B2:B3"/>
    <mergeCell ref="C2:O2"/>
    <mergeCell ref="R2:R3"/>
    <mergeCell ref="A47:R47"/>
    <mergeCell ref="P2:P3"/>
    <mergeCell ref="Q2:Q3"/>
  </mergeCells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U54"/>
  <sheetViews>
    <sheetView zoomScalePageLayoutView="0" workbookViewId="0" topLeftCell="A25">
      <selection activeCell="C38" sqref="C38:C40"/>
    </sheetView>
  </sheetViews>
  <sheetFormatPr defaultColWidth="9.00390625" defaultRowHeight="14.25"/>
  <cols>
    <col min="1" max="1" width="5.00390625" style="0" customWidth="1"/>
    <col min="2" max="2" width="8.125" style="0" customWidth="1"/>
    <col min="4" max="4" width="5.875" style="0" customWidth="1"/>
    <col min="5" max="6" width="5.75390625" style="47" customWidth="1"/>
    <col min="7" max="7" width="7.625" style="71" customWidth="1"/>
    <col min="8" max="9" width="5.625" style="68" customWidth="1"/>
    <col min="10" max="10" width="5.375" style="71" customWidth="1"/>
    <col min="11" max="11" width="5.375" style="68" customWidth="1"/>
    <col min="12" max="13" width="5.125" style="71" customWidth="1"/>
    <col min="14" max="14" width="5.625" style="68" customWidth="1"/>
    <col min="15" max="15" width="5.25390625" style="205" customWidth="1"/>
    <col min="16" max="16" width="6.00390625" style="206" customWidth="1"/>
    <col min="17" max="17" width="7.75390625" style="206" customWidth="1"/>
    <col min="18" max="18" width="9.125" style="72" customWidth="1"/>
    <col min="19" max="19" width="14.75390625" style="73" customWidth="1"/>
    <col min="20" max="20" width="11.625" style="74" customWidth="1"/>
    <col min="21" max="21" width="21.00390625" style="0" customWidth="1"/>
  </cols>
  <sheetData>
    <row r="1" spans="1:21" s="49" customFormat="1" ht="27" customHeight="1">
      <c r="A1" s="257" t="s">
        <v>374</v>
      </c>
      <c r="B1" s="296"/>
      <c r="C1" s="296"/>
      <c r="D1" s="296"/>
      <c r="E1" s="296"/>
      <c r="F1" s="296"/>
      <c r="G1" s="296"/>
      <c r="H1" s="296"/>
      <c r="I1" s="296"/>
      <c r="J1" s="296"/>
      <c r="K1" s="296"/>
      <c r="L1" s="296"/>
      <c r="M1" s="296"/>
      <c r="N1" s="296"/>
      <c r="O1" s="296"/>
      <c r="P1" s="296"/>
      <c r="Q1" s="296"/>
      <c r="R1" s="296"/>
      <c r="S1" s="296"/>
      <c r="T1" s="296"/>
      <c r="U1" s="296"/>
    </row>
    <row r="2" spans="1:21" ht="60.75" customHeight="1">
      <c r="A2" s="57" t="s">
        <v>149</v>
      </c>
      <c r="B2" s="57" t="s">
        <v>150</v>
      </c>
      <c r="C2" s="57" t="s">
        <v>151</v>
      </c>
      <c r="D2" s="57" t="s">
        <v>152</v>
      </c>
      <c r="E2" s="142" t="s">
        <v>153</v>
      </c>
      <c r="F2" s="142" t="s">
        <v>350</v>
      </c>
      <c r="G2" s="142" t="s">
        <v>351</v>
      </c>
      <c r="H2" s="142" t="s">
        <v>352</v>
      </c>
      <c r="I2" s="142" t="s">
        <v>353</v>
      </c>
      <c r="J2" s="142" t="s">
        <v>354</v>
      </c>
      <c r="K2" s="142" t="s">
        <v>355</v>
      </c>
      <c r="L2" s="142" t="s">
        <v>356</v>
      </c>
      <c r="M2" s="142" t="s">
        <v>357</v>
      </c>
      <c r="N2" s="142" t="s">
        <v>358</v>
      </c>
      <c r="O2" s="200" t="s">
        <v>154</v>
      </c>
      <c r="P2" s="200" t="s">
        <v>379</v>
      </c>
      <c r="Q2" s="200" t="s">
        <v>173</v>
      </c>
      <c r="R2" s="58" t="s">
        <v>155</v>
      </c>
      <c r="S2" s="58" t="s">
        <v>156</v>
      </c>
      <c r="T2" s="58" t="s">
        <v>157</v>
      </c>
      <c r="U2" s="59" t="s">
        <v>158</v>
      </c>
    </row>
    <row r="3" spans="1:21" ht="14.25">
      <c r="A3" s="60">
        <v>1</v>
      </c>
      <c r="B3" s="61" t="s">
        <v>38</v>
      </c>
      <c r="C3" s="61" t="s">
        <v>39</v>
      </c>
      <c r="D3" s="18">
        <v>10</v>
      </c>
      <c r="E3" s="143"/>
      <c r="F3" s="143"/>
      <c r="G3" s="143"/>
      <c r="H3" s="144"/>
      <c r="I3" s="144"/>
      <c r="J3" s="143"/>
      <c r="K3" s="144"/>
      <c r="L3" s="143"/>
      <c r="M3" s="143"/>
      <c r="N3" s="144"/>
      <c r="O3" s="201"/>
      <c r="P3" s="202">
        <f>'2019年周例会'!Q4</f>
        <v>360</v>
      </c>
      <c r="Q3" s="203">
        <f aca="true" t="shared" si="0" ref="Q3:Q44">E3+F3+G3+H3+I3+J3+K3+L3+M3+N3+O3+P3</f>
        <v>360</v>
      </c>
      <c r="R3" s="63">
        <f>D49</f>
        <v>25.17438423645321</v>
      </c>
      <c r="S3" s="64">
        <f aca="true" t="shared" si="1" ref="S3:S44">R3*D3</f>
        <v>251.7438423645321</v>
      </c>
      <c r="T3" s="83">
        <f>S3+Q3</f>
        <v>611.7438423645322</v>
      </c>
      <c r="U3" s="30"/>
    </row>
    <row r="4" spans="1:21" ht="14.25">
      <c r="A4" s="60">
        <v>2</v>
      </c>
      <c r="B4" s="61" t="s">
        <v>40</v>
      </c>
      <c r="C4" s="61" t="s">
        <v>39</v>
      </c>
      <c r="D4" s="18">
        <v>10</v>
      </c>
      <c r="E4" s="145">
        <f>6*600/12</f>
        <v>300</v>
      </c>
      <c r="F4" s="145"/>
      <c r="G4" s="143"/>
      <c r="H4" s="144"/>
      <c r="I4" s="144"/>
      <c r="J4" s="143"/>
      <c r="K4" s="144"/>
      <c r="L4" s="143"/>
      <c r="M4" s="143"/>
      <c r="N4" s="144"/>
      <c r="O4" s="201"/>
      <c r="P4" s="202">
        <f>'2019年周例会'!Q5</f>
        <v>360</v>
      </c>
      <c r="Q4" s="203">
        <f t="shared" si="0"/>
        <v>660</v>
      </c>
      <c r="R4" s="63">
        <f aca="true" t="shared" si="2" ref="R4:R9">R3</f>
        <v>25.17438423645321</v>
      </c>
      <c r="S4" s="64">
        <f t="shared" si="1"/>
        <v>251.7438423645321</v>
      </c>
      <c r="T4" s="83">
        <f aca="true" t="shared" si="3" ref="T4:T44">S4+Q4</f>
        <v>911.7438423645322</v>
      </c>
      <c r="U4" s="30"/>
    </row>
    <row r="5" spans="1:21" ht="14.25">
      <c r="A5" s="60">
        <v>3</v>
      </c>
      <c r="B5" s="61" t="s">
        <v>41</v>
      </c>
      <c r="C5" s="61" t="s">
        <v>39</v>
      </c>
      <c r="D5" s="18">
        <v>10</v>
      </c>
      <c r="E5" s="143"/>
      <c r="F5" s="143"/>
      <c r="G5" s="143">
        <v>2000</v>
      </c>
      <c r="H5" s="144"/>
      <c r="I5" s="144"/>
      <c r="J5" s="143"/>
      <c r="K5" s="144"/>
      <c r="L5" s="143"/>
      <c r="M5" s="143"/>
      <c r="N5" s="144"/>
      <c r="O5" s="201"/>
      <c r="P5" s="202">
        <f>'2019年周例会'!Q6</f>
        <v>240</v>
      </c>
      <c r="Q5" s="203">
        <f t="shared" si="0"/>
        <v>2240</v>
      </c>
      <c r="R5" s="63">
        <f t="shared" si="2"/>
        <v>25.17438423645321</v>
      </c>
      <c r="S5" s="64">
        <f t="shared" si="1"/>
        <v>251.7438423645321</v>
      </c>
      <c r="T5" s="83">
        <f t="shared" si="3"/>
        <v>2491.743842364532</v>
      </c>
      <c r="U5" s="30"/>
    </row>
    <row r="6" spans="1:21" ht="14.25">
      <c r="A6" s="60">
        <v>4</v>
      </c>
      <c r="B6" s="61" t="s">
        <v>42</v>
      </c>
      <c r="C6" s="61" t="s">
        <v>43</v>
      </c>
      <c r="D6" s="18">
        <v>10</v>
      </c>
      <c r="E6" s="143"/>
      <c r="F6" s="143"/>
      <c r="G6" s="143"/>
      <c r="H6" s="144"/>
      <c r="I6" s="144"/>
      <c r="J6" s="143"/>
      <c r="K6" s="144"/>
      <c r="L6" s="143"/>
      <c r="M6" s="143"/>
      <c r="N6" s="144"/>
      <c r="O6" s="201"/>
      <c r="P6" s="202">
        <f>'2019年周例会'!Q7</f>
        <v>360</v>
      </c>
      <c r="Q6" s="203">
        <f t="shared" si="0"/>
        <v>360</v>
      </c>
      <c r="R6" s="63">
        <f t="shared" si="2"/>
        <v>25.17438423645321</v>
      </c>
      <c r="S6" s="64">
        <f t="shared" si="1"/>
        <v>251.7438423645321</v>
      </c>
      <c r="T6" s="83">
        <f t="shared" si="3"/>
        <v>611.7438423645322</v>
      </c>
      <c r="U6" s="30"/>
    </row>
    <row r="7" spans="1:21" ht="14.25">
      <c r="A7" s="60">
        <v>5</v>
      </c>
      <c r="B7" s="61" t="s">
        <v>44</v>
      </c>
      <c r="C7" s="61" t="s">
        <v>43</v>
      </c>
      <c r="D7" s="18">
        <v>10</v>
      </c>
      <c r="E7" s="143"/>
      <c r="F7" s="143"/>
      <c r="G7" s="143">
        <v>2000</v>
      </c>
      <c r="H7" s="144"/>
      <c r="I7" s="144"/>
      <c r="J7" s="143"/>
      <c r="K7" s="144"/>
      <c r="L7" s="143"/>
      <c r="M7" s="143"/>
      <c r="N7" s="144"/>
      <c r="O7" s="201"/>
      <c r="P7" s="202">
        <f>'2019年周例会'!Q8</f>
        <v>330</v>
      </c>
      <c r="Q7" s="203">
        <f t="shared" si="0"/>
        <v>2330</v>
      </c>
      <c r="R7" s="63">
        <f t="shared" si="2"/>
        <v>25.17438423645321</v>
      </c>
      <c r="S7" s="64">
        <f t="shared" si="1"/>
        <v>251.7438423645321</v>
      </c>
      <c r="T7" s="83">
        <f t="shared" si="3"/>
        <v>2581.743842364532</v>
      </c>
      <c r="U7" s="30"/>
    </row>
    <row r="8" spans="1:21" ht="14.25">
      <c r="A8" s="60">
        <v>6</v>
      </c>
      <c r="B8" s="61" t="s">
        <v>45</v>
      </c>
      <c r="C8" s="61" t="s">
        <v>43</v>
      </c>
      <c r="D8" s="18">
        <v>10</v>
      </c>
      <c r="E8" s="143"/>
      <c r="F8" s="143"/>
      <c r="G8" s="143">
        <v>2000</v>
      </c>
      <c r="H8" s="144"/>
      <c r="I8" s="144"/>
      <c r="J8" s="143"/>
      <c r="K8" s="144"/>
      <c r="L8" s="143"/>
      <c r="M8" s="143"/>
      <c r="N8" s="144"/>
      <c r="O8" s="201"/>
      <c r="P8" s="202">
        <f>'2019年周例会'!Q9</f>
        <v>300</v>
      </c>
      <c r="Q8" s="203">
        <f t="shared" si="0"/>
        <v>2300</v>
      </c>
      <c r="R8" s="63">
        <f t="shared" si="2"/>
        <v>25.17438423645321</v>
      </c>
      <c r="S8" s="64">
        <f t="shared" si="1"/>
        <v>251.7438423645321</v>
      </c>
      <c r="T8" s="83">
        <f t="shared" si="3"/>
        <v>2551.743842364532</v>
      </c>
      <c r="U8" s="30"/>
    </row>
    <row r="9" spans="1:21" ht="14.25">
      <c r="A9" s="60">
        <v>7</v>
      </c>
      <c r="B9" s="61" t="s">
        <v>46</v>
      </c>
      <c r="C9" s="61" t="s">
        <v>43</v>
      </c>
      <c r="D9" s="18">
        <v>10</v>
      </c>
      <c r="E9" s="143"/>
      <c r="F9" s="143"/>
      <c r="G9" s="143"/>
      <c r="H9" s="144"/>
      <c r="I9" s="144"/>
      <c r="J9" s="143"/>
      <c r="K9" s="144"/>
      <c r="L9" s="143"/>
      <c r="M9" s="143"/>
      <c r="N9" s="144"/>
      <c r="O9" s="201"/>
      <c r="P9" s="202">
        <f>'2019年周例会'!Q10</f>
        <v>330</v>
      </c>
      <c r="Q9" s="203">
        <f t="shared" si="0"/>
        <v>330</v>
      </c>
      <c r="R9" s="63">
        <f t="shared" si="2"/>
        <v>25.17438423645321</v>
      </c>
      <c r="S9" s="64">
        <f t="shared" si="1"/>
        <v>251.7438423645321</v>
      </c>
      <c r="T9" s="83">
        <f t="shared" si="3"/>
        <v>581.7438423645322</v>
      </c>
      <c r="U9" s="30"/>
    </row>
    <row r="10" spans="1:21" ht="14.25">
      <c r="A10" s="60">
        <v>8</v>
      </c>
      <c r="B10" s="61" t="s">
        <v>47</v>
      </c>
      <c r="C10" s="61" t="s">
        <v>43</v>
      </c>
      <c r="D10" s="18">
        <v>10</v>
      </c>
      <c r="E10" s="143"/>
      <c r="F10" s="143"/>
      <c r="G10" s="143"/>
      <c r="H10" s="144"/>
      <c r="I10" s="144"/>
      <c r="J10" s="143"/>
      <c r="K10" s="144"/>
      <c r="L10" s="143"/>
      <c r="M10" s="143"/>
      <c r="N10" s="144"/>
      <c r="O10" s="203"/>
      <c r="P10" s="202">
        <f>'2019年周例会'!Q11</f>
        <v>270</v>
      </c>
      <c r="Q10" s="203">
        <f t="shared" si="0"/>
        <v>270</v>
      </c>
      <c r="R10" s="63">
        <f>R7</f>
        <v>25.17438423645321</v>
      </c>
      <c r="S10" s="64">
        <f t="shared" si="1"/>
        <v>251.7438423645321</v>
      </c>
      <c r="T10" s="83">
        <f t="shared" si="3"/>
        <v>521.7438423645322</v>
      </c>
      <c r="U10" s="30"/>
    </row>
    <row r="11" spans="1:21" ht="14.25">
      <c r="A11" s="60">
        <v>9</v>
      </c>
      <c r="B11" s="61" t="s">
        <v>48</v>
      </c>
      <c r="C11" s="61" t="s">
        <v>159</v>
      </c>
      <c r="D11" s="18">
        <v>10</v>
      </c>
      <c r="E11" s="143"/>
      <c r="F11" s="143"/>
      <c r="G11" s="143">
        <v>1500</v>
      </c>
      <c r="H11" s="144"/>
      <c r="I11" s="144"/>
      <c r="J11" s="143"/>
      <c r="K11" s="144"/>
      <c r="L11" s="143"/>
      <c r="M11" s="143"/>
      <c r="N11" s="144"/>
      <c r="O11" s="201">
        <v>400</v>
      </c>
      <c r="P11" s="202">
        <f>'2019年周例会'!Q12</f>
        <v>60</v>
      </c>
      <c r="Q11" s="203">
        <f t="shared" si="0"/>
        <v>1960</v>
      </c>
      <c r="R11" s="63">
        <f>R10</f>
        <v>25.17438423645321</v>
      </c>
      <c r="S11" s="64">
        <f t="shared" si="1"/>
        <v>251.7438423645321</v>
      </c>
      <c r="T11" s="83">
        <f t="shared" si="3"/>
        <v>2211.743842364532</v>
      </c>
      <c r="U11" s="30"/>
    </row>
    <row r="12" spans="1:21" ht="14.25">
      <c r="A12" s="60">
        <v>10</v>
      </c>
      <c r="B12" s="67" t="s">
        <v>50</v>
      </c>
      <c r="C12" s="67" t="s">
        <v>159</v>
      </c>
      <c r="D12" s="18">
        <v>10</v>
      </c>
      <c r="E12" s="143"/>
      <c r="F12" s="143"/>
      <c r="G12" s="143"/>
      <c r="H12" s="144"/>
      <c r="I12" s="144"/>
      <c r="J12" s="143"/>
      <c r="K12" s="144"/>
      <c r="L12" s="143"/>
      <c r="M12" s="143"/>
      <c r="N12" s="144"/>
      <c r="O12" s="201">
        <v>200</v>
      </c>
      <c r="P12" s="202">
        <f>'2019年周例会'!Q13</f>
        <v>90</v>
      </c>
      <c r="Q12" s="203">
        <f t="shared" si="0"/>
        <v>290</v>
      </c>
      <c r="R12" s="63">
        <f>R11</f>
        <v>25.17438423645321</v>
      </c>
      <c r="S12" s="64">
        <f t="shared" si="1"/>
        <v>251.7438423645321</v>
      </c>
      <c r="T12" s="83">
        <f t="shared" si="3"/>
        <v>541.7438423645322</v>
      </c>
      <c r="U12" s="30"/>
    </row>
    <row r="13" spans="1:21" ht="14.25">
      <c r="A13" s="60">
        <v>11</v>
      </c>
      <c r="B13" s="60" t="s">
        <v>160</v>
      </c>
      <c r="C13" s="60" t="s">
        <v>159</v>
      </c>
      <c r="D13" s="18">
        <v>10</v>
      </c>
      <c r="E13" s="143"/>
      <c r="F13" s="143"/>
      <c r="G13" s="143">
        <v>1500</v>
      </c>
      <c r="H13" s="144"/>
      <c r="I13" s="144"/>
      <c r="J13" s="143"/>
      <c r="K13" s="144"/>
      <c r="L13" s="143"/>
      <c r="M13" s="143"/>
      <c r="N13" s="144"/>
      <c r="O13" s="201">
        <v>400</v>
      </c>
      <c r="P13" s="202">
        <f>'2019年周例会'!Q14</f>
        <v>0</v>
      </c>
      <c r="Q13" s="203">
        <f t="shared" si="0"/>
        <v>1900</v>
      </c>
      <c r="R13" s="63">
        <f>R12</f>
        <v>25.17438423645321</v>
      </c>
      <c r="S13" s="64">
        <f t="shared" si="1"/>
        <v>251.7438423645321</v>
      </c>
      <c r="T13" s="83">
        <f t="shared" si="3"/>
        <v>2151.743842364532</v>
      </c>
      <c r="U13" s="30"/>
    </row>
    <row r="14" spans="1:21" ht="14.25">
      <c r="A14" s="60">
        <v>12</v>
      </c>
      <c r="B14" s="67" t="s">
        <v>52</v>
      </c>
      <c r="C14" s="67" t="s">
        <v>54</v>
      </c>
      <c r="D14" s="18">
        <v>10</v>
      </c>
      <c r="E14" s="143">
        <v>600</v>
      </c>
      <c r="F14" s="143"/>
      <c r="G14" s="143">
        <v>2000</v>
      </c>
      <c r="H14" s="144"/>
      <c r="I14" s="144"/>
      <c r="J14" s="143"/>
      <c r="K14" s="144"/>
      <c r="L14" s="143"/>
      <c r="M14" s="143"/>
      <c r="N14" s="144"/>
      <c r="O14" s="201"/>
      <c r="P14" s="202">
        <f>'2019年周例会'!Q15</f>
        <v>300</v>
      </c>
      <c r="Q14" s="203">
        <f t="shared" si="0"/>
        <v>2900</v>
      </c>
      <c r="R14" s="63">
        <f>R13</f>
        <v>25.17438423645321</v>
      </c>
      <c r="S14" s="64">
        <f t="shared" si="1"/>
        <v>251.7438423645321</v>
      </c>
      <c r="T14" s="83">
        <f t="shared" si="3"/>
        <v>3151.743842364532</v>
      </c>
      <c r="U14" s="30"/>
    </row>
    <row r="15" spans="1:21" ht="14.25">
      <c r="A15" s="60">
        <v>13</v>
      </c>
      <c r="B15" s="61" t="s">
        <v>59</v>
      </c>
      <c r="C15" s="61" t="s">
        <v>54</v>
      </c>
      <c r="D15" s="18">
        <v>10</v>
      </c>
      <c r="E15" s="143"/>
      <c r="F15" s="143"/>
      <c r="G15" s="143"/>
      <c r="H15" s="144"/>
      <c r="I15" s="144"/>
      <c r="J15" s="143"/>
      <c r="K15" s="144"/>
      <c r="L15" s="143"/>
      <c r="M15" s="143"/>
      <c r="N15" s="144"/>
      <c r="O15" s="201"/>
      <c r="P15" s="202">
        <f>'2019年周例会'!Q16</f>
        <v>360</v>
      </c>
      <c r="Q15" s="203">
        <f t="shared" si="0"/>
        <v>360</v>
      </c>
      <c r="R15" s="63">
        <f>R21</f>
        <v>25.17438423645321</v>
      </c>
      <c r="S15" s="64">
        <f t="shared" si="1"/>
        <v>251.7438423645321</v>
      </c>
      <c r="T15" s="83">
        <f t="shared" si="3"/>
        <v>611.7438423645322</v>
      </c>
      <c r="U15" s="30"/>
    </row>
    <row r="16" spans="1:21" ht="14.25">
      <c r="A16" s="60">
        <v>14</v>
      </c>
      <c r="B16" s="69" t="s">
        <v>165</v>
      </c>
      <c r="C16" s="61" t="s">
        <v>164</v>
      </c>
      <c r="D16" s="18">
        <v>10</v>
      </c>
      <c r="E16" s="143"/>
      <c r="F16" s="143"/>
      <c r="G16" s="143"/>
      <c r="H16" s="144"/>
      <c r="I16" s="144"/>
      <c r="J16" s="143"/>
      <c r="K16" s="144"/>
      <c r="L16" s="143"/>
      <c r="M16" s="143"/>
      <c r="N16" s="144"/>
      <c r="O16" s="201"/>
      <c r="P16" s="202">
        <f>'2019年周例会'!Q17</f>
        <v>330</v>
      </c>
      <c r="Q16" s="203">
        <f t="shared" si="0"/>
        <v>330</v>
      </c>
      <c r="R16" s="63">
        <f>R29</f>
        <v>25.17438423645321</v>
      </c>
      <c r="S16" s="64">
        <f t="shared" si="1"/>
        <v>251.7438423645321</v>
      </c>
      <c r="T16" s="83">
        <f t="shared" si="3"/>
        <v>581.7438423645322</v>
      </c>
      <c r="U16" s="30"/>
    </row>
    <row r="17" spans="1:21" ht="14.25">
      <c r="A17" s="60">
        <v>15</v>
      </c>
      <c r="B17" s="60" t="s">
        <v>53</v>
      </c>
      <c r="C17" s="60" t="s">
        <v>54</v>
      </c>
      <c r="D17" s="18">
        <v>10</v>
      </c>
      <c r="E17" s="145"/>
      <c r="F17" s="145"/>
      <c r="G17" s="143"/>
      <c r="H17" s="144"/>
      <c r="I17" s="144"/>
      <c r="J17" s="143"/>
      <c r="K17" s="144"/>
      <c r="L17" s="143"/>
      <c r="M17" s="143"/>
      <c r="N17" s="144"/>
      <c r="O17" s="201"/>
      <c r="P17" s="202">
        <f>'2019年周例会'!Q18</f>
        <v>330</v>
      </c>
      <c r="Q17" s="203">
        <f t="shared" si="0"/>
        <v>330</v>
      </c>
      <c r="R17" s="63">
        <f>R12</f>
        <v>25.17438423645321</v>
      </c>
      <c r="S17" s="64">
        <f t="shared" si="1"/>
        <v>251.7438423645321</v>
      </c>
      <c r="T17" s="83">
        <f t="shared" si="3"/>
        <v>581.7438423645322</v>
      </c>
      <c r="U17" s="82"/>
    </row>
    <row r="18" spans="1:21" ht="14.25">
      <c r="A18" s="60">
        <v>16</v>
      </c>
      <c r="B18" s="60" t="s">
        <v>55</v>
      </c>
      <c r="C18" s="60" t="s">
        <v>54</v>
      </c>
      <c r="D18" s="18">
        <v>10</v>
      </c>
      <c r="E18" s="143"/>
      <c r="F18" s="143"/>
      <c r="G18" s="143"/>
      <c r="H18" s="144"/>
      <c r="I18" s="144"/>
      <c r="J18" s="143"/>
      <c r="K18" s="144"/>
      <c r="L18" s="143"/>
      <c r="M18" s="143"/>
      <c r="N18" s="144"/>
      <c r="O18" s="201"/>
      <c r="P18" s="202">
        <f>'2019年周例会'!Q19</f>
        <v>240</v>
      </c>
      <c r="Q18" s="203">
        <f t="shared" si="0"/>
        <v>240</v>
      </c>
      <c r="R18" s="63">
        <f>R17</f>
        <v>25.17438423645321</v>
      </c>
      <c r="S18" s="64">
        <f t="shared" si="1"/>
        <v>251.7438423645321</v>
      </c>
      <c r="T18" s="83">
        <f t="shared" si="3"/>
        <v>491.7438423645321</v>
      </c>
      <c r="U18" s="30"/>
    </row>
    <row r="19" spans="1:21" ht="14.25">
      <c r="A19" s="60">
        <v>17</v>
      </c>
      <c r="B19" s="60" t="s">
        <v>56</v>
      </c>
      <c r="C19" s="60" t="s">
        <v>54</v>
      </c>
      <c r="D19" s="18">
        <v>10</v>
      </c>
      <c r="E19" s="143">
        <v>600</v>
      </c>
      <c r="F19" s="143"/>
      <c r="G19" s="143"/>
      <c r="H19" s="144"/>
      <c r="I19" s="144"/>
      <c r="J19" s="143"/>
      <c r="K19" s="144"/>
      <c r="L19" s="143"/>
      <c r="M19" s="143"/>
      <c r="N19" s="144"/>
      <c r="O19" s="201"/>
      <c r="P19" s="202">
        <f>'2019年周例会'!Q20</f>
        <v>330</v>
      </c>
      <c r="Q19" s="203">
        <f t="shared" si="0"/>
        <v>930</v>
      </c>
      <c r="R19" s="63">
        <f>R18</f>
        <v>25.17438423645321</v>
      </c>
      <c r="S19" s="64">
        <f t="shared" si="1"/>
        <v>251.7438423645321</v>
      </c>
      <c r="T19" s="83">
        <f t="shared" si="3"/>
        <v>1181.7438423645322</v>
      </c>
      <c r="U19" s="30"/>
    </row>
    <row r="20" spans="1:21" ht="14.25">
      <c r="A20" s="60">
        <v>18</v>
      </c>
      <c r="B20" s="60" t="s">
        <v>57</v>
      </c>
      <c r="C20" s="60" t="s">
        <v>54</v>
      </c>
      <c r="D20" s="18">
        <v>10</v>
      </c>
      <c r="E20" s="143"/>
      <c r="F20" s="143"/>
      <c r="G20" s="143"/>
      <c r="H20" s="144"/>
      <c r="I20" s="144"/>
      <c r="J20" s="143"/>
      <c r="K20" s="144"/>
      <c r="L20" s="143"/>
      <c r="M20" s="143"/>
      <c r="N20" s="144"/>
      <c r="O20" s="201"/>
      <c r="P20" s="202">
        <f>'2019年周例会'!Q21</f>
        <v>360</v>
      </c>
      <c r="Q20" s="203">
        <f t="shared" si="0"/>
        <v>360</v>
      </c>
      <c r="R20" s="63">
        <f>R17</f>
        <v>25.17438423645321</v>
      </c>
      <c r="S20" s="64">
        <f t="shared" si="1"/>
        <v>251.7438423645321</v>
      </c>
      <c r="T20" s="83">
        <f t="shared" si="3"/>
        <v>611.7438423645322</v>
      </c>
      <c r="U20" s="30"/>
    </row>
    <row r="21" spans="1:21" ht="14.25">
      <c r="A21" s="60">
        <v>19</v>
      </c>
      <c r="B21" s="60" t="s">
        <v>161</v>
      </c>
      <c r="C21" s="60" t="s">
        <v>54</v>
      </c>
      <c r="D21" s="18">
        <v>10</v>
      </c>
      <c r="E21" s="143"/>
      <c r="F21" s="143"/>
      <c r="G21" s="143"/>
      <c r="H21" s="144"/>
      <c r="I21" s="144"/>
      <c r="J21" s="143"/>
      <c r="K21" s="144"/>
      <c r="L21" s="143"/>
      <c r="M21" s="143"/>
      <c r="N21" s="144"/>
      <c r="O21" s="201"/>
      <c r="P21" s="202">
        <f>'2019年周例会'!Q22</f>
        <v>360</v>
      </c>
      <c r="Q21" s="203">
        <f t="shared" si="0"/>
        <v>360</v>
      </c>
      <c r="R21" s="63">
        <f>R20</f>
        <v>25.17438423645321</v>
      </c>
      <c r="S21" s="64">
        <f t="shared" si="1"/>
        <v>251.7438423645321</v>
      </c>
      <c r="T21" s="83">
        <f t="shared" si="3"/>
        <v>611.7438423645322</v>
      </c>
      <c r="U21" s="30"/>
    </row>
    <row r="22" spans="1:21" ht="14.25">
      <c r="A22" s="60">
        <v>20</v>
      </c>
      <c r="B22" s="61" t="s">
        <v>60</v>
      </c>
      <c r="C22" s="61" t="s">
        <v>54</v>
      </c>
      <c r="D22" s="18">
        <v>10</v>
      </c>
      <c r="E22" s="143"/>
      <c r="F22" s="143"/>
      <c r="G22" s="143">
        <v>2000</v>
      </c>
      <c r="H22" s="144"/>
      <c r="I22" s="144"/>
      <c r="J22" s="143"/>
      <c r="K22" s="144"/>
      <c r="L22" s="143"/>
      <c r="M22" s="143"/>
      <c r="N22" s="144"/>
      <c r="O22" s="201"/>
      <c r="P22" s="202">
        <f>'2019年周例会'!Q23</f>
        <v>360</v>
      </c>
      <c r="Q22" s="203">
        <f t="shared" si="0"/>
        <v>2360</v>
      </c>
      <c r="R22" s="63">
        <f>R15</f>
        <v>25.17438423645321</v>
      </c>
      <c r="S22" s="64">
        <f t="shared" si="1"/>
        <v>251.7438423645321</v>
      </c>
      <c r="T22" s="83">
        <f t="shared" si="3"/>
        <v>2611.743842364532</v>
      </c>
      <c r="U22" s="30"/>
    </row>
    <row r="23" spans="1:21" ht="14.25">
      <c r="A23" s="60">
        <v>21</v>
      </c>
      <c r="B23" s="61" t="s">
        <v>61</v>
      </c>
      <c r="C23" s="61" t="s">
        <v>54</v>
      </c>
      <c r="D23" s="18">
        <v>10</v>
      </c>
      <c r="E23" s="143"/>
      <c r="F23" s="143"/>
      <c r="G23" s="143"/>
      <c r="H23" s="144"/>
      <c r="I23" s="144"/>
      <c r="J23" s="143"/>
      <c r="K23" s="144"/>
      <c r="L23" s="143"/>
      <c r="M23" s="143"/>
      <c r="N23" s="144"/>
      <c r="O23" s="201"/>
      <c r="P23" s="202">
        <f>'2019年周例会'!Q24</f>
        <v>270</v>
      </c>
      <c r="Q23" s="203">
        <f t="shared" si="0"/>
        <v>270</v>
      </c>
      <c r="R23" s="63">
        <f>R22</f>
        <v>25.17438423645321</v>
      </c>
      <c r="S23" s="64">
        <f t="shared" si="1"/>
        <v>251.7438423645321</v>
      </c>
      <c r="T23" s="83">
        <f t="shared" si="3"/>
        <v>521.7438423645322</v>
      </c>
      <c r="U23" s="30"/>
    </row>
    <row r="24" spans="1:21" ht="14.25">
      <c r="A24" s="60">
        <v>22</v>
      </c>
      <c r="B24" s="61" t="s">
        <v>162</v>
      </c>
      <c r="C24" s="61" t="s">
        <v>54</v>
      </c>
      <c r="D24" s="18">
        <v>10</v>
      </c>
      <c r="E24" s="143"/>
      <c r="F24" s="143"/>
      <c r="G24" s="143"/>
      <c r="H24" s="144"/>
      <c r="I24" s="144"/>
      <c r="J24" s="143"/>
      <c r="K24" s="144"/>
      <c r="L24" s="143"/>
      <c r="M24" s="143"/>
      <c r="N24" s="144"/>
      <c r="O24" s="201"/>
      <c r="P24" s="202">
        <f>'2019年周例会'!Q25</f>
        <v>330</v>
      </c>
      <c r="Q24" s="203">
        <f t="shared" si="0"/>
        <v>330</v>
      </c>
      <c r="R24" s="63">
        <f>R15</f>
        <v>25.17438423645321</v>
      </c>
      <c r="S24" s="64">
        <f t="shared" si="1"/>
        <v>251.7438423645321</v>
      </c>
      <c r="T24" s="83">
        <f t="shared" si="3"/>
        <v>581.7438423645322</v>
      </c>
      <c r="U24" s="30"/>
    </row>
    <row r="25" spans="1:21" ht="14.25">
      <c r="A25" s="60">
        <v>23</v>
      </c>
      <c r="B25" s="61" t="s">
        <v>63</v>
      </c>
      <c r="C25" s="61" t="s">
        <v>54</v>
      </c>
      <c r="D25" s="18">
        <v>10</v>
      </c>
      <c r="E25" s="143"/>
      <c r="F25" s="143"/>
      <c r="G25" s="143"/>
      <c r="H25" s="144"/>
      <c r="I25" s="144"/>
      <c r="J25" s="143"/>
      <c r="K25" s="144"/>
      <c r="L25" s="143"/>
      <c r="M25" s="143"/>
      <c r="N25" s="144"/>
      <c r="O25" s="201"/>
      <c r="P25" s="202">
        <f>'2019年周例会'!Q26</f>
        <v>180</v>
      </c>
      <c r="Q25" s="203">
        <f t="shared" si="0"/>
        <v>180</v>
      </c>
      <c r="R25" s="63">
        <f>R24</f>
        <v>25.17438423645321</v>
      </c>
      <c r="S25" s="64">
        <f t="shared" si="1"/>
        <v>251.7438423645321</v>
      </c>
      <c r="T25" s="83">
        <f t="shared" si="3"/>
        <v>431.7438423645321</v>
      </c>
      <c r="U25" s="30"/>
    </row>
    <row r="26" spans="1:21" ht="14.25">
      <c r="A26" s="60">
        <v>24</v>
      </c>
      <c r="B26" s="61" t="s">
        <v>64</v>
      </c>
      <c r="C26" s="61" t="s">
        <v>54</v>
      </c>
      <c r="D26" s="18">
        <v>10</v>
      </c>
      <c r="E26" s="143"/>
      <c r="F26" s="143"/>
      <c r="G26" s="143"/>
      <c r="H26" s="144"/>
      <c r="I26" s="144"/>
      <c r="J26" s="143"/>
      <c r="K26" s="144"/>
      <c r="L26" s="143"/>
      <c r="M26" s="143"/>
      <c r="N26" s="144"/>
      <c r="O26" s="201"/>
      <c r="P26" s="202">
        <f>'2019年周例会'!Q27</f>
        <v>240</v>
      </c>
      <c r="Q26" s="203">
        <f t="shared" si="0"/>
        <v>240</v>
      </c>
      <c r="R26" s="63">
        <f>R25</f>
        <v>25.17438423645321</v>
      </c>
      <c r="S26" s="64">
        <f t="shared" si="1"/>
        <v>251.7438423645321</v>
      </c>
      <c r="T26" s="83">
        <f t="shared" si="3"/>
        <v>491.7438423645321</v>
      </c>
      <c r="U26" s="62"/>
    </row>
    <row r="27" spans="1:21" s="68" customFormat="1" ht="14.25">
      <c r="A27" s="60">
        <v>25</v>
      </c>
      <c r="B27" s="67" t="s">
        <v>65</v>
      </c>
      <c r="C27" s="67" t="s">
        <v>54</v>
      </c>
      <c r="D27" s="18">
        <v>10</v>
      </c>
      <c r="E27" s="143"/>
      <c r="F27" s="143"/>
      <c r="G27" s="143"/>
      <c r="H27" s="144"/>
      <c r="I27" s="144"/>
      <c r="J27" s="143"/>
      <c r="K27" s="144"/>
      <c r="L27" s="143"/>
      <c r="M27" s="143">
        <v>600</v>
      </c>
      <c r="N27" s="144"/>
      <c r="O27" s="201"/>
      <c r="P27" s="202">
        <f>'2019年周例会'!Q28</f>
        <v>270</v>
      </c>
      <c r="Q27" s="203">
        <f t="shared" si="0"/>
        <v>870</v>
      </c>
      <c r="R27" s="63">
        <f>R26</f>
        <v>25.17438423645321</v>
      </c>
      <c r="S27" s="64">
        <f t="shared" si="1"/>
        <v>251.7438423645321</v>
      </c>
      <c r="T27" s="83">
        <f t="shared" si="3"/>
        <v>1121.7438423645322</v>
      </c>
      <c r="U27" s="30"/>
    </row>
    <row r="28" spans="1:21" ht="14.25">
      <c r="A28" s="60">
        <v>26</v>
      </c>
      <c r="B28" s="61" t="s">
        <v>66</v>
      </c>
      <c r="C28" s="61" t="s">
        <v>54</v>
      </c>
      <c r="D28" s="18">
        <v>10</v>
      </c>
      <c r="E28" s="143"/>
      <c r="F28" s="143"/>
      <c r="G28" s="143"/>
      <c r="H28" s="144"/>
      <c r="I28" s="144"/>
      <c r="J28" s="143"/>
      <c r="K28" s="144"/>
      <c r="L28" s="143"/>
      <c r="M28" s="143"/>
      <c r="N28" s="144"/>
      <c r="O28" s="201"/>
      <c r="P28" s="202">
        <f>'2019年周例会'!Q29</f>
        <v>330</v>
      </c>
      <c r="Q28" s="203">
        <f t="shared" si="0"/>
        <v>330</v>
      </c>
      <c r="R28" s="63">
        <f>R27</f>
        <v>25.17438423645321</v>
      </c>
      <c r="S28" s="64">
        <f t="shared" si="1"/>
        <v>251.7438423645321</v>
      </c>
      <c r="T28" s="83">
        <f t="shared" si="3"/>
        <v>581.7438423645322</v>
      </c>
      <c r="U28" s="30"/>
    </row>
    <row r="29" spans="1:21" ht="14.25">
      <c r="A29" s="60">
        <v>27</v>
      </c>
      <c r="B29" s="69" t="s">
        <v>163</v>
      </c>
      <c r="C29" s="61" t="s">
        <v>164</v>
      </c>
      <c r="D29" s="18">
        <v>10</v>
      </c>
      <c r="E29" s="143"/>
      <c r="F29" s="143"/>
      <c r="G29" s="143"/>
      <c r="H29" s="144"/>
      <c r="I29" s="144"/>
      <c r="J29" s="143"/>
      <c r="K29" s="144"/>
      <c r="L29" s="143"/>
      <c r="M29" s="143"/>
      <c r="N29" s="144"/>
      <c r="O29" s="201"/>
      <c r="P29" s="202">
        <f>'2019年周例会'!Q30</f>
        <v>360</v>
      </c>
      <c r="Q29" s="203">
        <f t="shared" si="0"/>
        <v>360</v>
      </c>
      <c r="R29" s="63">
        <f>R26</f>
        <v>25.17438423645321</v>
      </c>
      <c r="S29" s="64">
        <f t="shared" si="1"/>
        <v>251.7438423645321</v>
      </c>
      <c r="T29" s="83">
        <f t="shared" si="3"/>
        <v>611.7438423645322</v>
      </c>
      <c r="U29" s="30"/>
    </row>
    <row r="30" spans="1:21" ht="14.25">
      <c r="A30" s="60">
        <v>28</v>
      </c>
      <c r="B30" s="157" t="s">
        <v>372</v>
      </c>
      <c r="C30" s="153" t="s">
        <v>164</v>
      </c>
      <c r="D30" s="18">
        <v>5</v>
      </c>
      <c r="E30" s="143"/>
      <c r="F30" s="143"/>
      <c r="G30" s="143"/>
      <c r="H30" s="144"/>
      <c r="I30" s="144"/>
      <c r="J30" s="143"/>
      <c r="K30" s="144"/>
      <c r="L30" s="143"/>
      <c r="M30" s="143"/>
      <c r="N30" s="144"/>
      <c r="O30" s="201"/>
      <c r="P30" s="202">
        <f>'2019年周例会'!Q31</f>
        <v>150</v>
      </c>
      <c r="Q30" s="203">
        <f t="shared" si="0"/>
        <v>150</v>
      </c>
      <c r="R30" s="63">
        <f>R27</f>
        <v>25.17438423645321</v>
      </c>
      <c r="S30" s="64">
        <f t="shared" si="1"/>
        <v>125.87192118226605</v>
      </c>
      <c r="T30" s="83">
        <f t="shared" si="3"/>
        <v>275.8719211822661</v>
      </c>
      <c r="U30" s="30"/>
    </row>
    <row r="31" spans="1:21" ht="14.25">
      <c r="A31" s="60">
        <v>29</v>
      </c>
      <c r="B31" s="61" t="s">
        <v>70</v>
      </c>
      <c r="C31" s="61" t="s">
        <v>72</v>
      </c>
      <c r="D31" s="18">
        <v>10</v>
      </c>
      <c r="E31" s="143"/>
      <c r="F31" s="143">
        <v>1500</v>
      </c>
      <c r="G31" s="143"/>
      <c r="H31" s="144"/>
      <c r="I31" s="144"/>
      <c r="J31" s="143"/>
      <c r="K31" s="144"/>
      <c r="L31" s="143"/>
      <c r="M31" s="143"/>
      <c r="N31" s="144"/>
      <c r="O31" s="201"/>
      <c r="P31" s="202">
        <f>'2019年周例会'!Q32</f>
        <v>360</v>
      </c>
      <c r="Q31" s="203">
        <f t="shared" si="0"/>
        <v>1860</v>
      </c>
      <c r="R31" s="63">
        <f>R16</f>
        <v>25.17438423645321</v>
      </c>
      <c r="S31" s="64">
        <f t="shared" si="1"/>
        <v>251.7438423645321</v>
      </c>
      <c r="T31" s="83">
        <f t="shared" si="3"/>
        <v>2111.743842364532</v>
      </c>
      <c r="U31" s="30"/>
    </row>
    <row r="32" spans="1:21" ht="14.25">
      <c r="A32" s="60">
        <v>30</v>
      </c>
      <c r="B32" s="61" t="s">
        <v>73</v>
      </c>
      <c r="C32" s="61" t="s">
        <v>72</v>
      </c>
      <c r="D32" s="18">
        <v>10</v>
      </c>
      <c r="E32" s="143"/>
      <c r="F32" s="143">
        <v>1500</v>
      </c>
      <c r="G32" s="143"/>
      <c r="H32" s="144"/>
      <c r="I32" s="144"/>
      <c r="J32" s="143"/>
      <c r="K32" s="144"/>
      <c r="L32" s="143"/>
      <c r="M32" s="143"/>
      <c r="N32" s="144"/>
      <c r="O32" s="201"/>
      <c r="P32" s="202">
        <f>'2019年周例会'!Q33</f>
        <v>360</v>
      </c>
      <c r="Q32" s="203">
        <f t="shared" si="0"/>
        <v>1860</v>
      </c>
      <c r="R32" s="63">
        <f>R31</f>
        <v>25.17438423645321</v>
      </c>
      <c r="S32" s="64">
        <f t="shared" si="1"/>
        <v>251.7438423645321</v>
      </c>
      <c r="T32" s="83">
        <f t="shared" si="3"/>
        <v>2111.743842364532</v>
      </c>
      <c r="U32" s="30"/>
    </row>
    <row r="33" spans="1:21" ht="14.25">
      <c r="A33" s="60">
        <v>31</v>
      </c>
      <c r="B33" s="61" t="s">
        <v>75</v>
      </c>
      <c r="C33" s="61" t="s">
        <v>76</v>
      </c>
      <c r="D33" s="18">
        <v>10</v>
      </c>
      <c r="E33" s="143"/>
      <c r="F33" s="143">
        <v>1500</v>
      </c>
      <c r="G33" s="143"/>
      <c r="H33" s="144"/>
      <c r="I33" s="144"/>
      <c r="J33" s="143"/>
      <c r="K33" s="144"/>
      <c r="L33" s="143"/>
      <c r="M33" s="143"/>
      <c r="N33" s="144"/>
      <c r="O33" s="201"/>
      <c r="P33" s="202">
        <f>'2019年周例会'!Q34</f>
        <v>360</v>
      </c>
      <c r="Q33" s="203">
        <f t="shared" si="0"/>
        <v>1860</v>
      </c>
      <c r="R33" s="63">
        <f>R32</f>
        <v>25.17438423645321</v>
      </c>
      <c r="S33" s="64">
        <f t="shared" si="1"/>
        <v>251.7438423645321</v>
      </c>
      <c r="T33" s="83">
        <f t="shared" si="3"/>
        <v>2111.743842364532</v>
      </c>
      <c r="U33" s="30"/>
    </row>
    <row r="34" spans="1:21" ht="14.25">
      <c r="A34" s="60">
        <v>32</v>
      </c>
      <c r="B34" s="61" t="s">
        <v>79</v>
      </c>
      <c r="C34" s="61" t="s">
        <v>81</v>
      </c>
      <c r="D34" s="18">
        <v>10</v>
      </c>
      <c r="E34" s="143"/>
      <c r="F34" s="143"/>
      <c r="G34" s="143"/>
      <c r="H34" s="144"/>
      <c r="I34" s="144"/>
      <c r="J34" s="143">
        <v>1000</v>
      </c>
      <c r="K34" s="144"/>
      <c r="L34" s="143">
        <v>600</v>
      </c>
      <c r="M34" s="143"/>
      <c r="N34" s="143">
        <v>500</v>
      </c>
      <c r="O34" s="201"/>
      <c r="P34" s="202">
        <f>'2019年周例会'!Q35</f>
        <v>360</v>
      </c>
      <c r="Q34" s="203">
        <f t="shared" si="0"/>
        <v>2460</v>
      </c>
      <c r="R34" s="63">
        <f>R35</f>
        <v>25.17438423645321</v>
      </c>
      <c r="S34" s="64">
        <f t="shared" si="1"/>
        <v>251.7438423645321</v>
      </c>
      <c r="T34" s="83">
        <f t="shared" si="3"/>
        <v>2711.743842364532</v>
      </c>
      <c r="U34" s="30"/>
    </row>
    <row r="35" spans="1:21" ht="14.25">
      <c r="A35" s="60">
        <v>33</v>
      </c>
      <c r="B35" s="61" t="s">
        <v>77</v>
      </c>
      <c r="C35" s="61" t="s">
        <v>166</v>
      </c>
      <c r="D35" s="18">
        <v>10</v>
      </c>
      <c r="E35" s="143"/>
      <c r="F35" s="143"/>
      <c r="G35" s="143"/>
      <c r="H35" s="144"/>
      <c r="I35" s="144"/>
      <c r="J35" s="143">
        <v>1000</v>
      </c>
      <c r="K35" s="144">
        <v>600</v>
      </c>
      <c r="L35" s="143"/>
      <c r="M35" s="143"/>
      <c r="N35" s="144"/>
      <c r="O35" s="201"/>
      <c r="P35" s="202">
        <f>'2019年周例会'!Q36</f>
        <v>330</v>
      </c>
      <c r="Q35" s="203">
        <f t="shared" si="0"/>
        <v>1930</v>
      </c>
      <c r="R35" s="63">
        <f>R31</f>
        <v>25.17438423645321</v>
      </c>
      <c r="S35" s="64">
        <f t="shared" si="1"/>
        <v>251.7438423645321</v>
      </c>
      <c r="T35" s="83">
        <f t="shared" si="3"/>
        <v>2181.743842364532</v>
      </c>
      <c r="U35" s="30"/>
    </row>
    <row r="36" spans="1:21" ht="14.25">
      <c r="A36" s="60">
        <v>34</v>
      </c>
      <c r="B36" s="61" t="s">
        <v>82</v>
      </c>
      <c r="C36" s="61" t="s">
        <v>83</v>
      </c>
      <c r="D36" s="18">
        <v>10</v>
      </c>
      <c r="E36" s="143"/>
      <c r="F36" s="143"/>
      <c r="G36" s="143"/>
      <c r="H36" s="144"/>
      <c r="I36" s="144"/>
      <c r="J36" s="143"/>
      <c r="K36" s="144"/>
      <c r="L36" s="143"/>
      <c r="M36" s="143">
        <v>600</v>
      </c>
      <c r="N36" s="144"/>
      <c r="O36" s="201"/>
      <c r="P36" s="202">
        <f>'2019年周例会'!Q37</f>
        <v>360</v>
      </c>
      <c r="Q36" s="203">
        <f t="shared" si="0"/>
        <v>960</v>
      </c>
      <c r="R36" s="63">
        <f>R34</f>
        <v>25.17438423645321</v>
      </c>
      <c r="S36" s="64">
        <f t="shared" si="1"/>
        <v>251.7438423645321</v>
      </c>
      <c r="T36" s="83">
        <f t="shared" si="3"/>
        <v>1211.7438423645322</v>
      </c>
      <c r="U36" s="30"/>
    </row>
    <row r="37" spans="1:21" ht="14.25">
      <c r="A37" s="60">
        <v>35</v>
      </c>
      <c r="B37" s="61" t="s">
        <v>84</v>
      </c>
      <c r="C37" s="61" t="s">
        <v>83</v>
      </c>
      <c r="D37" s="18">
        <v>10</v>
      </c>
      <c r="E37" s="143"/>
      <c r="F37" s="143"/>
      <c r="G37" s="143">
        <v>2000</v>
      </c>
      <c r="H37" s="144"/>
      <c r="I37" s="143">
        <v>600</v>
      </c>
      <c r="J37" s="143"/>
      <c r="K37" s="144"/>
      <c r="L37" s="143"/>
      <c r="M37" s="143"/>
      <c r="N37" s="144"/>
      <c r="O37" s="201"/>
      <c r="P37" s="202">
        <f>'2019年周例会'!Q38</f>
        <v>330</v>
      </c>
      <c r="Q37" s="203">
        <f t="shared" si="0"/>
        <v>2930</v>
      </c>
      <c r="R37" s="63">
        <f aca="true" t="shared" si="4" ref="R37:R43">R36</f>
        <v>25.17438423645321</v>
      </c>
      <c r="S37" s="64">
        <f t="shared" si="1"/>
        <v>251.7438423645321</v>
      </c>
      <c r="T37" s="83">
        <f t="shared" si="3"/>
        <v>3181.743842364532</v>
      </c>
      <c r="U37" s="30"/>
    </row>
    <row r="38" spans="1:21" ht="14.25">
      <c r="A38" s="60">
        <v>36</v>
      </c>
      <c r="B38" s="61" t="s">
        <v>85</v>
      </c>
      <c r="C38" s="61" t="s">
        <v>164</v>
      </c>
      <c r="D38" s="18">
        <v>10</v>
      </c>
      <c r="E38" s="143"/>
      <c r="F38" s="143"/>
      <c r="G38" s="143"/>
      <c r="H38" s="144"/>
      <c r="I38" s="144"/>
      <c r="J38" s="143"/>
      <c r="K38" s="144"/>
      <c r="L38" s="143"/>
      <c r="M38" s="143">
        <v>600</v>
      </c>
      <c r="N38" s="144"/>
      <c r="O38" s="201"/>
      <c r="P38" s="202">
        <f>'2019年周例会'!Q39</f>
        <v>360</v>
      </c>
      <c r="Q38" s="203">
        <f t="shared" si="0"/>
        <v>960</v>
      </c>
      <c r="R38" s="63">
        <f t="shared" si="4"/>
        <v>25.17438423645321</v>
      </c>
      <c r="S38" s="64">
        <f t="shared" si="1"/>
        <v>251.7438423645321</v>
      </c>
      <c r="T38" s="83">
        <f t="shared" si="3"/>
        <v>1211.7438423645322</v>
      </c>
      <c r="U38" s="30"/>
    </row>
    <row r="39" spans="1:21" ht="14.25">
      <c r="A39" s="60">
        <v>37</v>
      </c>
      <c r="B39" s="61" t="s">
        <v>86</v>
      </c>
      <c r="C39" s="188" t="s">
        <v>164</v>
      </c>
      <c r="D39" s="18">
        <v>10</v>
      </c>
      <c r="E39" s="143"/>
      <c r="F39" s="143"/>
      <c r="G39" s="143"/>
      <c r="H39" s="144"/>
      <c r="I39" s="144"/>
      <c r="J39" s="143"/>
      <c r="K39" s="144"/>
      <c r="L39" s="143"/>
      <c r="M39" s="143">
        <v>600</v>
      </c>
      <c r="N39" s="144"/>
      <c r="O39" s="201"/>
      <c r="P39" s="202">
        <f>'2019年周例会'!Q40</f>
        <v>360</v>
      </c>
      <c r="Q39" s="203">
        <f t="shared" si="0"/>
        <v>960</v>
      </c>
      <c r="R39" s="63">
        <f t="shared" si="4"/>
        <v>25.17438423645321</v>
      </c>
      <c r="S39" s="64">
        <f t="shared" si="1"/>
        <v>251.7438423645321</v>
      </c>
      <c r="T39" s="83">
        <f t="shared" si="3"/>
        <v>1211.7438423645322</v>
      </c>
      <c r="U39" s="30"/>
    </row>
    <row r="40" spans="1:21" ht="14.25">
      <c r="A40" s="60">
        <v>38</v>
      </c>
      <c r="B40" s="61" t="s">
        <v>87</v>
      </c>
      <c r="C40" s="188" t="s">
        <v>164</v>
      </c>
      <c r="D40" s="18">
        <v>10</v>
      </c>
      <c r="E40" s="143">
        <v>600</v>
      </c>
      <c r="F40" s="143"/>
      <c r="G40" s="143"/>
      <c r="H40" s="144"/>
      <c r="I40" s="144"/>
      <c r="J40" s="143"/>
      <c r="K40" s="144"/>
      <c r="L40" s="143"/>
      <c r="M40" s="143">
        <v>600</v>
      </c>
      <c r="N40" s="144"/>
      <c r="O40" s="201"/>
      <c r="P40" s="202">
        <f>'2019年周例会'!Q41</f>
        <v>300</v>
      </c>
      <c r="Q40" s="203">
        <f t="shared" si="0"/>
        <v>1500</v>
      </c>
      <c r="R40" s="63">
        <f t="shared" si="4"/>
        <v>25.17438423645321</v>
      </c>
      <c r="S40" s="64">
        <f t="shared" si="1"/>
        <v>251.7438423645321</v>
      </c>
      <c r="T40" s="83">
        <f t="shared" si="3"/>
        <v>1751.7438423645322</v>
      </c>
      <c r="U40" s="30"/>
    </row>
    <row r="41" spans="1:21" ht="14.25">
      <c r="A41" s="60">
        <v>39</v>
      </c>
      <c r="B41" s="153" t="s">
        <v>373</v>
      </c>
      <c r="C41" s="153" t="s">
        <v>167</v>
      </c>
      <c r="D41" s="18">
        <v>1</v>
      </c>
      <c r="E41" s="143"/>
      <c r="F41" s="143"/>
      <c r="G41" s="143"/>
      <c r="H41" s="144"/>
      <c r="I41" s="144"/>
      <c r="J41" s="143"/>
      <c r="K41" s="144"/>
      <c r="L41" s="143"/>
      <c r="M41" s="143"/>
      <c r="N41" s="144"/>
      <c r="O41" s="201"/>
      <c r="P41" s="202">
        <f>'2019年周例会'!Q42</f>
        <v>0</v>
      </c>
      <c r="Q41" s="203">
        <f t="shared" si="0"/>
        <v>0</v>
      </c>
      <c r="R41" s="63">
        <f t="shared" si="4"/>
        <v>25.17438423645321</v>
      </c>
      <c r="S41" s="64">
        <f t="shared" si="1"/>
        <v>25.17438423645321</v>
      </c>
      <c r="T41" s="83">
        <f t="shared" si="3"/>
        <v>25.17438423645321</v>
      </c>
      <c r="U41" s="30"/>
    </row>
    <row r="42" spans="1:21" ht="14.25">
      <c r="A42" s="60">
        <v>40</v>
      </c>
      <c r="B42" s="61" t="s">
        <v>88</v>
      </c>
      <c r="C42" s="61" t="s">
        <v>164</v>
      </c>
      <c r="D42" s="18">
        <v>10</v>
      </c>
      <c r="E42" s="143"/>
      <c r="F42" s="143"/>
      <c r="G42" s="143"/>
      <c r="H42" s="144">
        <v>600</v>
      </c>
      <c r="I42" s="144"/>
      <c r="J42" s="143">
        <v>1000</v>
      </c>
      <c r="K42" s="144"/>
      <c r="L42" s="143"/>
      <c r="M42" s="143"/>
      <c r="N42" s="144"/>
      <c r="O42" s="201"/>
      <c r="P42" s="202">
        <f>'2019年周例会'!Q43</f>
        <v>360</v>
      </c>
      <c r="Q42" s="203">
        <f t="shared" si="0"/>
        <v>1960</v>
      </c>
      <c r="R42" s="63">
        <f>R40</f>
        <v>25.17438423645321</v>
      </c>
      <c r="S42" s="64">
        <f t="shared" si="1"/>
        <v>251.7438423645321</v>
      </c>
      <c r="T42" s="83">
        <f t="shared" si="3"/>
        <v>2211.743842364532</v>
      </c>
      <c r="U42" s="30"/>
    </row>
    <row r="43" spans="1:21" ht="14.25">
      <c r="A43" s="60">
        <v>41</v>
      </c>
      <c r="B43" s="61" t="s">
        <v>92</v>
      </c>
      <c r="C43" s="61" t="s">
        <v>164</v>
      </c>
      <c r="D43" s="18">
        <v>10</v>
      </c>
      <c r="E43" s="143"/>
      <c r="F43" s="143"/>
      <c r="G43" s="143"/>
      <c r="H43" s="144">
        <v>600</v>
      </c>
      <c r="I43" s="144"/>
      <c r="J43" s="143">
        <v>1000</v>
      </c>
      <c r="K43" s="144"/>
      <c r="L43" s="143"/>
      <c r="M43" s="143"/>
      <c r="N43" s="144"/>
      <c r="O43" s="201"/>
      <c r="P43" s="202">
        <f>'2019年周例会'!Q44</f>
        <v>330</v>
      </c>
      <c r="Q43" s="203">
        <f t="shared" si="0"/>
        <v>1930</v>
      </c>
      <c r="R43" s="63">
        <f t="shared" si="4"/>
        <v>25.17438423645321</v>
      </c>
      <c r="S43" s="64">
        <f t="shared" si="1"/>
        <v>251.7438423645321</v>
      </c>
      <c r="T43" s="83">
        <f t="shared" si="3"/>
        <v>2181.743842364532</v>
      </c>
      <c r="U43" s="30"/>
    </row>
    <row r="44" spans="1:21" ht="14.25">
      <c r="A44" s="60">
        <v>42</v>
      </c>
      <c r="B44" s="42" t="s">
        <v>123</v>
      </c>
      <c r="C44" s="188" t="s">
        <v>380</v>
      </c>
      <c r="D44" s="18">
        <v>10</v>
      </c>
      <c r="E44" s="143"/>
      <c r="F44" s="143"/>
      <c r="G44" s="143"/>
      <c r="H44" s="144"/>
      <c r="I44" s="144"/>
      <c r="J44" s="143"/>
      <c r="K44" s="144"/>
      <c r="L44" s="143"/>
      <c r="M44" s="143">
        <v>600</v>
      </c>
      <c r="N44" s="144"/>
      <c r="O44" s="201"/>
      <c r="P44" s="202">
        <f>'2019年周例会'!Q45</f>
        <v>360</v>
      </c>
      <c r="Q44" s="203">
        <f t="shared" si="0"/>
        <v>960</v>
      </c>
      <c r="R44" s="63">
        <f>R7</f>
        <v>25.17438423645321</v>
      </c>
      <c r="S44" s="64">
        <f t="shared" si="1"/>
        <v>251.7438423645321</v>
      </c>
      <c r="T44" s="83">
        <f t="shared" si="3"/>
        <v>1211.7438423645322</v>
      </c>
      <c r="U44" s="30"/>
    </row>
    <row r="45" spans="1:21" ht="14.25">
      <c r="A45" s="297" t="s">
        <v>168</v>
      </c>
      <c r="B45" s="297"/>
      <c r="C45" s="297"/>
      <c r="D45" s="60">
        <f aca="true" t="shared" si="5" ref="D45:Q45">SUM(D3:D44)</f>
        <v>406</v>
      </c>
      <c r="E45" s="60">
        <f t="shared" si="5"/>
        <v>2100</v>
      </c>
      <c r="F45" s="60">
        <f t="shared" si="5"/>
        <v>4500</v>
      </c>
      <c r="G45" s="60">
        <f t="shared" si="5"/>
        <v>15000</v>
      </c>
      <c r="H45" s="60">
        <f t="shared" si="5"/>
        <v>1200</v>
      </c>
      <c r="I45" s="60">
        <f t="shared" si="5"/>
        <v>600</v>
      </c>
      <c r="J45" s="60">
        <f t="shared" si="5"/>
        <v>4000</v>
      </c>
      <c r="K45" s="60">
        <f t="shared" si="5"/>
        <v>600</v>
      </c>
      <c r="L45" s="60">
        <f t="shared" si="5"/>
        <v>600</v>
      </c>
      <c r="M45" s="60">
        <f t="shared" si="5"/>
        <v>3600</v>
      </c>
      <c r="N45" s="60">
        <f t="shared" si="5"/>
        <v>500</v>
      </c>
      <c r="O45" s="204">
        <f t="shared" si="5"/>
        <v>1000</v>
      </c>
      <c r="P45" s="204">
        <f t="shared" si="5"/>
        <v>12330</v>
      </c>
      <c r="Q45" s="204">
        <f t="shared" si="5"/>
        <v>46030</v>
      </c>
      <c r="R45" s="63"/>
      <c r="S45" s="64">
        <f>SUM(S3:S44)</f>
        <v>10220.800000000003</v>
      </c>
      <c r="T45" s="65">
        <f>SUM(T3:T44)</f>
        <v>56250.799999999974</v>
      </c>
      <c r="U45" s="30"/>
    </row>
    <row r="46" spans="1:4" ht="14.25">
      <c r="A46" s="298" t="s">
        <v>169</v>
      </c>
      <c r="B46" s="298"/>
      <c r="C46" s="298"/>
      <c r="D46" s="70"/>
    </row>
    <row r="47" spans="1:21" ht="14.25">
      <c r="A47" s="299" t="s">
        <v>170</v>
      </c>
      <c r="B47" s="299"/>
      <c r="C47" s="300"/>
      <c r="D47" s="294">
        <f>'表1-1拨付类型选择表'!I49</f>
        <v>56250.8</v>
      </c>
      <c r="E47" s="294"/>
      <c r="U47" s="76"/>
    </row>
    <row r="48" spans="1:21" ht="14.25">
      <c r="A48" s="299" t="s">
        <v>171</v>
      </c>
      <c r="B48" s="299"/>
      <c r="C48" s="299"/>
      <c r="D48" s="295">
        <f>D47-Q45</f>
        <v>10220.800000000003</v>
      </c>
      <c r="E48" s="295"/>
      <c r="U48" s="131"/>
    </row>
    <row r="49" spans="1:21" ht="14.25" customHeight="1">
      <c r="A49" s="299" t="s">
        <v>172</v>
      </c>
      <c r="B49" s="299"/>
      <c r="C49" s="299"/>
      <c r="D49" s="295">
        <f>D48/D45</f>
        <v>25.17438423645321</v>
      </c>
      <c r="E49" s="295"/>
      <c r="F49" s="76"/>
      <c r="G49" s="75"/>
      <c r="H49" s="75"/>
      <c r="I49" s="75"/>
      <c r="J49" s="77"/>
      <c r="K49" s="75"/>
      <c r="L49" s="77"/>
      <c r="M49" s="77"/>
      <c r="N49" s="75"/>
      <c r="O49" s="207"/>
      <c r="P49" s="207"/>
      <c r="Q49" s="207"/>
      <c r="R49" s="76"/>
      <c r="S49" s="76"/>
      <c r="T49" s="76"/>
      <c r="U49" s="78"/>
    </row>
    <row r="50" spans="1:20" ht="14.25">
      <c r="A50" s="78"/>
      <c r="B50" s="47"/>
      <c r="C50" s="47"/>
      <c r="D50" s="47"/>
      <c r="E50" s="78"/>
      <c r="F50" s="78"/>
      <c r="G50" s="79"/>
      <c r="H50" s="79"/>
      <c r="I50" s="79"/>
      <c r="J50" s="80"/>
      <c r="K50" s="79"/>
      <c r="L50" s="80"/>
      <c r="M50" s="80"/>
      <c r="N50" s="79"/>
      <c r="O50" s="208"/>
      <c r="P50" s="208"/>
      <c r="Q50" s="208"/>
      <c r="R50" s="78"/>
      <c r="S50" s="78"/>
      <c r="T50" s="78"/>
    </row>
    <row r="51" spans="1:4" ht="19.5" customHeight="1">
      <c r="A51" s="78"/>
      <c r="B51" s="81"/>
      <c r="C51" s="81"/>
      <c r="D51" s="81"/>
    </row>
    <row r="52" spans="2:4" ht="14.25">
      <c r="B52" s="76"/>
      <c r="C52" s="76"/>
      <c r="D52" s="76"/>
    </row>
    <row r="53" spans="2:4" ht="14.25">
      <c r="B53" s="78"/>
      <c r="C53" s="78"/>
      <c r="D53" s="78"/>
    </row>
    <row r="54" spans="2:4" ht="14.25">
      <c r="B54" s="78"/>
      <c r="C54" s="78"/>
      <c r="D54" s="78"/>
    </row>
  </sheetData>
  <sheetProtection/>
  <mergeCells count="9">
    <mergeCell ref="D47:E47"/>
    <mergeCell ref="D48:E48"/>
    <mergeCell ref="D49:E49"/>
    <mergeCell ref="A1:U1"/>
    <mergeCell ref="A45:C45"/>
    <mergeCell ref="A46:C46"/>
    <mergeCell ref="A47:C47"/>
    <mergeCell ref="A48:C48"/>
    <mergeCell ref="A49:C49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6"/>
  <sheetViews>
    <sheetView zoomScalePageLayoutView="0" workbookViewId="0" topLeftCell="A28">
      <selection activeCell="K32" sqref="K32"/>
    </sheetView>
  </sheetViews>
  <sheetFormatPr defaultColWidth="9.00390625" defaultRowHeight="14.25"/>
  <cols>
    <col min="4" max="4" width="13.625" style="48" customWidth="1"/>
    <col min="5" max="5" width="14.50390625" style="48" customWidth="1"/>
    <col min="6" max="6" width="12.625" style="48" customWidth="1"/>
    <col min="7" max="7" width="15.125" style="48" customWidth="1"/>
  </cols>
  <sheetData>
    <row r="1" spans="1:7" ht="29.25" customHeight="1">
      <c r="A1" s="301" t="s">
        <v>387</v>
      </c>
      <c r="B1" s="296"/>
      <c r="C1" s="296"/>
      <c r="D1" s="296"/>
      <c r="E1" s="296"/>
      <c r="F1" s="296"/>
      <c r="G1" s="296"/>
    </row>
    <row r="2" spans="1:7" ht="28.5">
      <c r="A2" s="57" t="s">
        <v>149</v>
      </c>
      <c r="B2" s="57" t="s">
        <v>150</v>
      </c>
      <c r="C2" s="57" t="s">
        <v>151</v>
      </c>
      <c r="D2" s="84" t="s">
        <v>174</v>
      </c>
      <c r="E2" s="84" t="s">
        <v>175</v>
      </c>
      <c r="F2" s="84" t="s">
        <v>176</v>
      </c>
      <c r="G2" s="84" t="s">
        <v>168</v>
      </c>
    </row>
    <row r="3" spans="1:7" ht="14.25">
      <c r="A3" s="60">
        <v>1</v>
      </c>
      <c r="B3" s="153" t="s">
        <v>38</v>
      </c>
      <c r="C3" s="153" t="s">
        <v>39</v>
      </c>
      <c r="D3" s="39">
        <f>'超工作量'!S3</f>
        <v>26407.209756928012</v>
      </c>
      <c r="E3" s="39"/>
      <c r="F3" s="39">
        <f>'非教学工作量津贴'!T3</f>
        <v>611.7438423645322</v>
      </c>
      <c r="G3" s="39">
        <f>D3+E3+F3</f>
        <v>27018.953599292545</v>
      </c>
    </row>
    <row r="4" spans="1:7" ht="14.25">
      <c r="A4" s="60">
        <v>2</v>
      </c>
      <c r="B4" s="153" t="s">
        <v>40</v>
      </c>
      <c r="C4" s="153" t="s">
        <v>39</v>
      </c>
      <c r="D4" s="39">
        <f>'超工作量'!S4</f>
        <v>26956.498937088007</v>
      </c>
      <c r="E4" s="39"/>
      <c r="F4" s="39">
        <f>'非教学工作量津贴'!T4</f>
        <v>911.7438423645322</v>
      </c>
      <c r="G4" s="39">
        <f aca="true" t="shared" si="0" ref="G4:G45">D4+E4+F4</f>
        <v>27868.24277945254</v>
      </c>
    </row>
    <row r="5" spans="1:7" ht="14.25">
      <c r="A5" s="60">
        <v>3</v>
      </c>
      <c r="B5" s="153" t="s">
        <v>41</v>
      </c>
      <c r="C5" s="153" t="s">
        <v>39</v>
      </c>
      <c r="D5" s="39">
        <f>'超工作量'!S5</f>
        <v>63592.05328384002</v>
      </c>
      <c r="E5" s="39"/>
      <c r="F5" s="39">
        <f>'非教学工作量津贴'!T5</f>
        <v>2491.743842364532</v>
      </c>
      <c r="G5" s="39">
        <f t="shared" si="0"/>
        <v>66083.79712620455</v>
      </c>
    </row>
    <row r="6" spans="1:7" ht="14.25">
      <c r="A6" s="60">
        <v>4</v>
      </c>
      <c r="B6" s="153" t="s">
        <v>42</v>
      </c>
      <c r="C6" s="153" t="s">
        <v>43</v>
      </c>
      <c r="D6" s="39">
        <f>'超工作量'!S6</f>
        <v>19741.275347632007</v>
      </c>
      <c r="E6" s="39"/>
      <c r="F6" s="39">
        <f>'非教学工作量津贴'!T6</f>
        <v>611.7438423645322</v>
      </c>
      <c r="G6" s="39">
        <f t="shared" si="0"/>
        <v>20353.01918999654</v>
      </c>
    </row>
    <row r="7" spans="1:7" ht="14.25">
      <c r="A7" s="60">
        <v>5</v>
      </c>
      <c r="B7" s="153" t="s">
        <v>44</v>
      </c>
      <c r="C7" s="153" t="s">
        <v>43</v>
      </c>
      <c r="D7" s="39">
        <f>'超工作量'!S7</f>
        <v>31346.997895752007</v>
      </c>
      <c r="E7" s="39"/>
      <c r="F7" s="39">
        <f>'非教学工作量津贴'!T7</f>
        <v>2581.743842364532</v>
      </c>
      <c r="G7" s="39">
        <f t="shared" si="0"/>
        <v>33928.741738116536</v>
      </c>
    </row>
    <row r="8" spans="1:7" ht="14.25">
      <c r="A8" s="60">
        <v>6</v>
      </c>
      <c r="B8" s="153" t="s">
        <v>45</v>
      </c>
      <c r="C8" s="153" t="s">
        <v>43</v>
      </c>
      <c r="D8" s="39">
        <f>'超工作量'!S8</f>
        <v>27206.590001432007</v>
      </c>
      <c r="E8" s="39"/>
      <c r="F8" s="39">
        <f>'非教学工作量津贴'!T8</f>
        <v>2551.743842364532</v>
      </c>
      <c r="G8" s="39">
        <f t="shared" si="0"/>
        <v>29758.33384379654</v>
      </c>
    </row>
    <row r="9" spans="1:7" ht="14.25">
      <c r="A9" s="60">
        <v>7</v>
      </c>
      <c r="B9" s="153" t="s">
        <v>46</v>
      </c>
      <c r="C9" s="153" t="s">
        <v>43</v>
      </c>
      <c r="D9" s="39">
        <f>'超工作量'!S9</f>
        <v>22010.98981631201</v>
      </c>
      <c r="E9" s="39"/>
      <c r="F9" s="39">
        <f>'非教学工作量津贴'!T9</f>
        <v>581.7438423645322</v>
      </c>
      <c r="G9" s="39">
        <f t="shared" si="0"/>
        <v>22592.73365867654</v>
      </c>
    </row>
    <row r="10" spans="1:7" ht="14.25">
      <c r="A10" s="60">
        <v>8</v>
      </c>
      <c r="B10" s="153" t="s">
        <v>47</v>
      </c>
      <c r="C10" s="153" t="s">
        <v>43</v>
      </c>
      <c r="D10" s="39">
        <f>'超工作量'!S10</f>
        <v>8647.201119816009</v>
      </c>
      <c r="E10" s="39"/>
      <c r="F10" s="39">
        <f>'非教学工作量津贴'!T10</f>
        <v>521.7438423645322</v>
      </c>
      <c r="G10" s="39">
        <f t="shared" si="0"/>
        <v>9168.944962180542</v>
      </c>
    </row>
    <row r="11" spans="1:7" ht="14.25">
      <c r="A11" s="60">
        <v>9</v>
      </c>
      <c r="B11" s="153" t="s">
        <v>48</v>
      </c>
      <c r="C11" s="153" t="s">
        <v>159</v>
      </c>
      <c r="D11" s="39">
        <f>'超工作量'!S11</f>
        <v>-951.3325200843419</v>
      </c>
      <c r="E11" s="39"/>
      <c r="F11" s="39">
        <f>'非教学工作量津贴'!T11</f>
        <v>2211.743842364532</v>
      </c>
      <c r="G11" s="39">
        <f t="shared" si="0"/>
        <v>1260.4113222801902</v>
      </c>
    </row>
    <row r="12" spans="1:7" s="195" customFormat="1" ht="14.25">
      <c r="A12" s="193">
        <v>10</v>
      </c>
      <c r="B12" s="193" t="s">
        <v>50</v>
      </c>
      <c r="C12" s="193" t="s">
        <v>381</v>
      </c>
      <c r="D12" s="194">
        <f>'超工作量'!S12</f>
        <v>6809.335389112001</v>
      </c>
      <c r="E12" s="194"/>
      <c r="F12" s="194">
        <f>'非教学工作量津贴'!T12</f>
        <v>541.7438423645322</v>
      </c>
      <c r="G12" s="194">
        <f t="shared" si="0"/>
        <v>7351.079231476533</v>
      </c>
    </row>
    <row r="13" spans="1:7" s="195" customFormat="1" ht="14.25">
      <c r="A13" s="196">
        <v>11</v>
      </c>
      <c r="B13" s="196" t="s">
        <v>382</v>
      </c>
      <c r="C13" s="196" t="s">
        <v>381</v>
      </c>
      <c r="D13" s="197">
        <f>'超工作量'!S13</f>
        <v>-15163.251450778103</v>
      </c>
      <c r="E13" s="197"/>
      <c r="F13" s="197">
        <f>'非教学工作量津贴'!T13</f>
        <v>2151.743842364532</v>
      </c>
      <c r="G13" s="197">
        <f t="shared" si="0"/>
        <v>-13011.50760841357</v>
      </c>
    </row>
    <row r="14" spans="1:7" s="195" customFormat="1" ht="14.25">
      <c r="A14" s="193">
        <v>12</v>
      </c>
      <c r="B14" s="193" t="s">
        <v>52</v>
      </c>
      <c r="C14" s="193" t="s">
        <v>54</v>
      </c>
      <c r="D14" s="194">
        <f>'超工作量'!S14</f>
        <v>28324.358651752016</v>
      </c>
      <c r="E14" s="194"/>
      <c r="F14" s="194">
        <f>'非教学工作量津贴'!T14</f>
        <v>3151.743842364532</v>
      </c>
      <c r="G14" s="194">
        <f t="shared" si="0"/>
        <v>31476.10249411655</v>
      </c>
    </row>
    <row r="15" spans="1:7" ht="14.25">
      <c r="A15" s="196">
        <v>13</v>
      </c>
      <c r="B15" s="196" t="s">
        <v>383</v>
      </c>
      <c r="C15" s="196" t="s">
        <v>384</v>
      </c>
      <c r="D15" s="197">
        <f>'超工作量'!S15</f>
        <v>-2913.0899743826544</v>
      </c>
      <c r="E15" s="197"/>
      <c r="F15" s="197">
        <f>'非教学工作量津贴'!T15</f>
        <v>611.7438423645322</v>
      </c>
      <c r="G15" s="197">
        <f t="shared" si="0"/>
        <v>-2301.3461320181223</v>
      </c>
    </row>
    <row r="16" spans="1:7" ht="14.25">
      <c r="A16" s="60">
        <v>14</v>
      </c>
      <c r="B16" s="157" t="s">
        <v>165</v>
      </c>
      <c r="C16" s="153" t="s">
        <v>164</v>
      </c>
      <c r="D16" s="39">
        <f>'超工作量'!S16</f>
        <v>9138.685077692806</v>
      </c>
      <c r="E16" s="39"/>
      <c r="F16" s="39">
        <f>'非教学工作量津贴'!T16</f>
        <v>581.7438423645322</v>
      </c>
      <c r="G16" s="39">
        <f t="shared" si="0"/>
        <v>9720.428920057338</v>
      </c>
    </row>
    <row r="17" spans="1:7" ht="14.25">
      <c r="A17" s="60">
        <v>15</v>
      </c>
      <c r="B17" s="60" t="s">
        <v>53</v>
      </c>
      <c r="C17" s="60" t="s">
        <v>54</v>
      </c>
      <c r="D17" s="39">
        <f>'超工作量'!S17</f>
        <v>30833.769272656005</v>
      </c>
      <c r="E17" s="39"/>
      <c r="F17" s="39">
        <f>'非教学工作量津贴'!T17</f>
        <v>581.7438423645322</v>
      </c>
      <c r="G17" s="39">
        <f t="shared" si="0"/>
        <v>31415.513115020538</v>
      </c>
    </row>
    <row r="18" spans="1:7" ht="14.25">
      <c r="A18" s="60">
        <v>16</v>
      </c>
      <c r="B18" s="60" t="s">
        <v>55</v>
      </c>
      <c r="C18" s="60" t="s">
        <v>54</v>
      </c>
      <c r="D18" s="39">
        <f>'超工作量'!S18</f>
        <v>-141.22740184374516</v>
      </c>
      <c r="E18" s="39"/>
      <c r="F18" s="39">
        <f>'非教学工作量津贴'!T18</f>
        <v>491.7438423645321</v>
      </c>
      <c r="G18" s="39">
        <f t="shared" si="0"/>
        <v>350.51644052078694</v>
      </c>
    </row>
    <row r="19" spans="1:7" ht="14.25">
      <c r="A19" s="60">
        <v>17</v>
      </c>
      <c r="B19" s="60" t="s">
        <v>56</v>
      </c>
      <c r="C19" s="60" t="s">
        <v>54</v>
      </c>
      <c r="D19" s="39">
        <f>'超工作量'!S19</f>
        <v>9604.34434385601</v>
      </c>
      <c r="E19" s="39"/>
      <c r="F19" s="39">
        <f>'非教学工作量津贴'!T19</f>
        <v>1181.7438423645322</v>
      </c>
      <c r="G19" s="39">
        <f t="shared" si="0"/>
        <v>10786.088186220542</v>
      </c>
    </row>
    <row r="20" spans="1:7" ht="14.25">
      <c r="A20" s="60">
        <v>18</v>
      </c>
      <c r="B20" s="60" t="s">
        <v>57</v>
      </c>
      <c r="C20" s="60" t="s">
        <v>54</v>
      </c>
      <c r="D20" s="39">
        <f>'超工作量'!S20</f>
        <v>5567.853011056007</v>
      </c>
      <c r="E20" s="39"/>
      <c r="F20" s="39">
        <f>'非教学工作量津贴'!T20</f>
        <v>611.7438423645322</v>
      </c>
      <c r="G20" s="39">
        <f t="shared" si="0"/>
        <v>6179.5968534205385</v>
      </c>
    </row>
    <row r="21" spans="1:7" ht="14.25">
      <c r="A21" s="196">
        <v>19</v>
      </c>
      <c r="B21" s="196" t="s">
        <v>385</v>
      </c>
      <c r="C21" s="196" t="s">
        <v>384</v>
      </c>
      <c r="D21" s="197">
        <f>'超工作量'!S21</f>
        <v>-2201.742432427719</v>
      </c>
      <c r="E21" s="197"/>
      <c r="F21" s="197">
        <f>'非教学工作量津贴'!T21</f>
        <v>611.7438423645322</v>
      </c>
      <c r="G21" s="197">
        <f t="shared" si="0"/>
        <v>-1589.9985900631868</v>
      </c>
    </row>
    <row r="22" spans="1:7" ht="14.25">
      <c r="A22" s="60">
        <v>20</v>
      </c>
      <c r="B22" s="153" t="s">
        <v>60</v>
      </c>
      <c r="C22" s="153" t="s">
        <v>54</v>
      </c>
      <c r="D22" s="39">
        <f>'超工作量'!S22</f>
        <v>14259.548653296011</v>
      </c>
      <c r="E22" s="39"/>
      <c r="F22" s="39">
        <f>'非教学工作量津贴'!T22</f>
        <v>2611.743842364532</v>
      </c>
      <c r="G22" s="39">
        <f t="shared" si="0"/>
        <v>16871.292495660542</v>
      </c>
    </row>
    <row r="23" spans="1:7" ht="14.25">
      <c r="A23" s="60">
        <v>21</v>
      </c>
      <c r="B23" s="153" t="s">
        <v>61</v>
      </c>
      <c r="C23" s="153" t="s">
        <v>54</v>
      </c>
      <c r="D23" s="39">
        <f>'超工作量'!S23</f>
        <v>25532.781927696004</v>
      </c>
      <c r="E23" s="39"/>
      <c r="F23" s="39">
        <f>'非教学工作量津贴'!T23</f>
        <v>521.7438423645322</v>
      </c>
      <c r="G23" s="39">
        <f t="shared" si="0"/>
        <v>26054.525770060536</v>
      </c>
    </row>
    <row r="24" spans="1:7" ht="14.25">
      <c r="A24" s="60">
        <v>22</v>
      </c>
      <c r="B24" s="153" t="s">
        <v>162</v>
      </c>
      <c r="C24" s="153" t="s">
        <v>54</v>
      </c>
      <c r="D24" s="39">
        <f>'超工作量'!S24</f>
        <v>9680.011383856005</v>
      </c>
      <c r="E24" s="39"/>
      <c r="F24" s="39">
        <f>'非教学工作量津贴'!T24</f>
        <v>581.7438423645322</v>
      </c>
      <c r="G24" s="39">
        <f t="shared" si="0"/>
        <v>10261.755226220537</v>
      </c>
    </row>
    <row r="25" spans="1:7" ht="14.25">
      <c r="A25" s="60">
        <v>23</v>
      </c>
      <c r="B25" s="153" t="s">
        <v>63</v>
      </c>
      <c r="C25" s="153" t="s">
        <v>54</v>
      </c>
      <c r="D25" s="39">
        <f>'超工作量'!S25</f>
        <v>14817.330700336011</v>
      </c>
      <c r="E25" s="39"/>
      <c r="F25" s="39">
        <f>'非教学工作量津贴'!T25</f>
        <v>431.7438423645321</v>
      </c>
      <c r="G25" s="39">
        <f t="shared" si="0"/>
        <v>15249.074542700544</v>
      </c>
    </row>
    <row r="26" spans="1:7" ht="14.25">
      <c r="A26" s="60">
        <v>24</v>
      </c>
      <c r="B26" s="153" t="s">
        <v>64</v>
      </c>
      <c r="C26" s="153" t="s">
        <v>54</v>
      </c>
      <c r="D26" s="39">
        <f>'超工作量'!S26</f>
        <v>37729.512071216006</v>
      </c>
      <c r="E26" s="39"/>
      <c r="F26" s="39">
        <f>'非教学工作量津贴'!T26</f>
        <v>491.7438423645321</v>
      </c>
      <c r="G26" s="39">
        <f t="shared" si="0"/>
        <v>38221.255913580535</v>
      </c>
    </row>
    <row r="27" spans="1:7" ht="14.25">
      <c r="A27" s="60">
        <v>25</v>
      </c>
      <c r="B27" s="146" t="s">
        <v>65</v>
      </c>
      <c r="C27" s="146" t="s">
        <v>54</v>
      </c>
      <c r="D27" s="39">
        <f>'超工作量'!S27</f>
        <v>10266.94648224</v>
      </c>
      <c r="E27" s="39">
        <f>'管理教辅拨付津贴'!K5</f>
        <v>6550</v>
      </c>
      <c r="F27" s="39">
        <f>'非教学工作量津贴'!T27</f>
        <v>1121.7438423645322</v>
      </c>
      <c r="G27" s="39">
        <f t="shared" si="0"/>
        <v>17938.690324604533</v>
      </c>
    </row>
    <row r="28" spans="1:7" ht="14.25">
      <c r="A28" s="196">
        <v>26</v>
      </c>
      <c r="B28" s="196" t="s">
        <v>386</v>
      </c>
      <c r="C28" s="196" t="s">
        <v>384</v>
      </c>
      <c r="D28" s="197">
        <f>'超工作量'!S28</f>
        <v>-4383.637244480069</v>
      </c>
      <c r="E28" s="197"/>
      <c r="F28" s="197">
        <f>'非教学工作量津贴'!T28</f>
        <v>581.7438423645322</v>
      </c>
      <c r="G28" s="197">
        <f t="shared" si="0"/>
        <v>-3801.893402115537</v>
      </c>
    </row>
    <row r="29" spans="1:7" ht="14.25">
      <c r="A29" s="60">
        <v>27</v>
      </c>
      <c r="B29" s="157" t="s">
        <v>163</v>
      </c>
      <c r="C29" s="153" t="s">
        <v>164</v>
      </c>
      <c r="D29" s="39">
        <f>'超工作量'!S29</f>
        <v>23977.77945649601</v>
      </c>
      <c r="E29" s="39"/>
      <c r="F29" s="39">
        <f>'非教学工作量津贴'!T29</f>
        <v>611.7438423645322</v>
      </c>
      <c r="G29" s="39">
        <f t="shared" si="0"/>
        <v>24589.523298860542</v>
      </c>
    </row>
    <row r="30" spans="1:7" ht="14.25">
      <c r="A30" s="60">
        <v>28</v>
      </c>
      <c r="B30" s="157" t="s">
        <v>372</v>
      </c>
      <c r="C30" s="153" t="s">
        <v>164</v>
      </c>
      <c r="D30" s="39">
        <f>'超工作量'!S30</f>
        <v>1936.4000276880026</v>
      </c>
      <c r="E30" s="39"/>
      <c r="F30" s="39">
        <f>'非教学工作量津贴'!T30</f>
        <v>275.8719211822661</v>
      </c>
      <c r="G30" s="39">
        <f t="shared" si="0"/>
        <v>2212.2719488702687</v>
      </c>
    </row>
    <row r="31" spans="1:7" ht="14.25">
      <c r="A31" s="60">
        <v>29</v>
      </c>
      <c r="B31" s="153" t="s">
        <v>70</v>
      </c>
      <c r="C31" s="153" t="s">
        <v>72</v>
      </c>
      <c r="D31" s="39">
        <f>'超工作量'!S31</f>
        <v>0</v>
      </c>
      <c r="E31" s="39">
        <f>'管理教辅拨付津贴'!K6</f>
        <v>12300</v>
      </c>
      <c r="F31" s="39">
        <f>'非教学工作量津贴'!T31</f>
        <v>2111.743842364532</v>
      </c>
      <c r="G31" s="39">
        <f t="shared" si="0"/>
        <v>14411.743842364533</v>
      </c>
    </row>
    <row r="32" spans="1:7" ht="14.25">
      <c r="A32" s="60">
        <v>30</v>
      </c>
      <c r="B32" s="153" t="s">
        <v>73</v>
      </c>
      <c r="C32" s="153" t="s">
        <v>72</v>
      </c>
      <c r="D32" s="39">
        <f>'超工作量'!S32</f>
        <v>0</v>
      </c>
      <c r="E32" s="39">
        <f>'管理教辅拨付津贴'!K7</f>
        <v>10030</v>
      </c>
      <c r="F32" s="39">
        <f>'非教学工作量津贴'!T32</f>
        <v>2111.743842364532</v>
      </c>
      <c r="G32" s="39">
        <f t="shared" si="0"/>
        <v>12141.743842364533</v>
      </c>
    </row>
    <row r="33" spans="1:7" ht="14.25">
      <c r="A33" s="60">
        <v>31</v>
      </c>
      <c r="B33" s="153" t="s">
        <v>75</v>
      </c>
      <c r="C33" s="153" t="s">
        <v>76</v>
      </c>
      <c r="D33" s="39">
        <f>'超工作量'!S33</f>
        <v>0</v>
      </c>
      <c r="E33" s="39">
        <f>'管理教辅拨付津贴'!K8</f>
        <v>9310</v>
      </c>
      <c r="F33" s="39">
        <f>'非教学工作量津贴'!T33</f>
        <v>2111.743842364532</v>
      </c>
      <c r="G33" s="39">
        <f t="shared" si="0"/>
        <v>11421.743842364533</v>
      </c>
    </row>
    <row r="34" spans="1:7" ht="14.25">
      <c r="A34" s="60">
        <v>32</v>
      </c>
      <c r="B34" s="153" t="s">
        <v>79</v>
      </c>
      <c r="C34" s="153" t="s">
        <v>81</v>
      </c>
      <c r="D34" s="39">
        <f>'超工作量'!S34</f>
        <v>0</v>
      </c>
      <c r="E34" s="39">
        <f>'管理教辅拨付津贴'!K9</f>
        <v>9310</v>
      </c>
      <c r="F34" s="39">
        <f>'非教学工作量津贴'!T34</f>
        <v>2711.743842364532</v>
      </c>
      <c r="G34" s="39">
        <f t="shared" si="0"/>
        <v>12021.743842364533</v>
      </c>
    </row>
    <row r="35" spans="1:7" ht="14.25">
      <c r="A35" s="60">
        <v>33</v>
      </c>
      <c r="B35" s="153" t="s">
        <v>77</v>
      </c>
      <c r="C35" s="153" t="s">
        <v>166</v>
      </c>
      <c r="D35" s="39">
        <f>'超工作量'!S35</f>
        <v>0</v>
      </c>
      <c r="E35" s="39">
        <f>'管理教辅拨付津贴'!K10</f>
        <v>7330</v>
      </c>
      <c r="F35" s="39">
        <f>'非教学工作量津贴'!T35</f>
        <v>2181.743842364532</v>
      </c>
      <c r="G35" s="39">
        <f t="shared" si="0"/>
        <v>9511.743842364533</v>
      </c>
    </row>
    <row r="36" spans="1:7" ht="14.25">
      <c r="A36" s="60">
        <v>34</v>
      </c>
      <c r="B36" s="153" t="s">
        <v>82</v>
      </c>
      <c r="C36" s="153" t="s">
        <v>83</v>
      </c>
      <c r="D36" s="39">
        <f>'超工作量'!S36</f>
        <v>0</v>
      </c>
      <c r="E36" s="39">
        <f>'管理教辅拨付津贴'!K11</f>
        <v>7330</v>
      </c>
      <c r="F36" s="39">
        <f>'非教学工作量津贴'!T36</f>
        <v>1211.7438423645322</v>
      </c>
      <c r="G36" s="39">
        <f t="shared" si="0"/>
        <v>8541.743842364533</v>
      </c>
    </row>
    <row r="37" spans="1:7" ht="14.25">
      <c r="A37" s="60">
        <v>35</v>
      </c>
      <c r="B37" s="153" t="s">
        <v>84</v>
      </c>
      <c r="C37" s="153" t="s">
        <v>83</v>
      </c>
      <c r="D37" s="39">
        <f>'超工作量'!S37</f>
        <v>4062.8814336</v>
      </c>
      <c r="E37" s="39">
        <f>'管理教辅拨付津贴'!K12</f>
        <v>7330</v>
      </c>
      <c r="F37" s="39">
        <f>'非教学工作量津贴'!T37</f>
        <v>3181.743842364532</v>
      </c>
      <c r="G37" s="39">
        <f t="shared" si="0"/>
        <v>14574.625275964532</v>
      </c>
    </row>
    <row r="38" spans="1:7" ht="14.25">
      <c r="A38" s="60">
        <v>36</v>
      </c>
      <c r="B38" s="153" t="s">
        <v>85</v>
      </c>
      <c r="C38" s="188" t="s">
        <v>83</v>
      </c>
      <c r="D38" s="39">
        <f>'超工作量'!S38</f>
        <v>908</v>
      </c>
      <c r="E38" s="39">
        <f>'管理教辅拨付津贴'!K13</f>
        <v>7330</v>
      </c>
      <c r="F38" s="39">
        <f>'非教学工作量津贴'!T38</f>
        <v>1211.7438423645322</v>
      </c>
      <c r="G38" s="39">
        <f t="shared" si="0"/>
        <v>9449.743842364533</v>
      </c>
    </row>
    <row r="39" spans="1:7" ht="14.25">
      <c r="A39" s="60">
        <v>37</v>
      </c>
      <c r="B39" s="153" t="s">
        <v>86</v>
      </c>
      <c r="C39" s="188" t="s">
        <v>83</v>
      </c>
      <c r="D39" s="39">
        <f>'超工作量'!S39</f>
        <v>322</v>
      </c>
      <c r="E39" s="39">
        <f>'管理教辅拨付津贴'!K14</f>
        <v>7330</v>
      </c>
      <c r="F39" s="39">
        <f>'非教学工作量津贴'!T39</f>
        <v>1211.7438423645322</v>
      </c>
      <c r="G39" s="39">
        <f t="shared" si="0"/>
        <v>8863.743842364533</v>
      </c>
    </row>
    <row r="40" spans="1:7" ht="14.25">
      <c r="A40" s="60">
        <v>38</v>
      </c>
      <c r="B40" s="153" t="s">
        <v>87</v>
      </c>
      <c r="C40" s="188" t="s">
        <v>83</v>
      </c>
      <c r="D40" s="39">
        <f>'超工作量'!S40</f>
        <v>322</v>
      </c>
      <c r="E40" s="39">
        <f>'管理教辅拨付津贴'!K15</f>
        <v>7330</v>
      </c>
      <c r="F40" s="39">
        <f>'非教学工作量津贴'!T40</f>
        <v>1751.7438423645322</v>
      </c>
      <c r="G40" s="39">
        <f t="shared" si="0"/>
        <v>9403.743842364533</v>
      </c>
    </row>
    <row r="41" spans="1:7" ht="14.25">
      <c r="A41" s="60">
        <v>39</v>
      </c>
      <c r="B41" s="153" t="s">
        <v>373</v>
      </c>
      <c r="C41" s="153" t="s">
        <v>167</v>
      </c>
      <c r="D41" s="39">
        <f>'超工作量'!S41</f>
        <v>0</v>
      </c>
      <c r="E41" s="39">
        <f>'管理教辅拨付津贴'!K16</f>
        <v>569</v>
      </c>
      <c r="F41" s="39">
        <f>'非教学工作量津贴'!T41</f>
        <v>25.17438423645321</v>
      </c>
      <c r="G41" s="39">
        <f t="shared" si="0"/>
        <v>594.1743842364532</v>
      </c>
    </row>
    <row r="42" spans="1:7" ht="14.25">
      <c r="A42" s="60">
        <v>40</v>
      </c>
      <c r="B42" s="153" t="s">
        <v>88</v>
      </c>
      <c r="C42" s="153" t="s">
        <v>164</v>
      </c>
      <c r="D42" s="39">
        <f>'超工作量'!S42</f>
        <v>3867.9404198400002</v>
      </c>
      <c r="E42" s="39">
        <f>'管理教辅拨付津贴'!K17</f>
        <v>8450</v>
      </c>
      <c r="F42" s="39">
        <f>'非教学工作量津贴'!T42</f>
        <v>2211.743842364532</v>
      </c>
      <c r="G42" s="39">
        <f t="shared" si="0"/>
        <v>14529.684262204533</v>
      </c>
    </row>
    <row r="43" spans="1:7" ht="14.25">
      <c r="A43" s="60">
        <v>41</v>
      </c>
      <c r="B43" s="153" t="s">
        <v>92</v>
      </c>
      <c r="C43" s="153" t="s">
        <v>164</v>
      </c>
      <c r="D43" s="39">
        <f>'超工作量'!S43</f>
        <v>3807.7589132800003</v>
      </c>
      <c r="E43" s="39">
        <f>'管理教辅拨付津贴'!K18</f>
        <v>8450</v>
      </c>
      <c r="F43" s="39">
        <f>'非教学工作量津贴'!T43</f>
        <v>2181.743842364532</v>
      </c>
      <c r="G43" s="39">
        <f t="shared" si="0"/>
        <v>14439.502755644533</v>
      </c>
    </row>
    <row r="44" spans="1:7" ht="14.25">
      <c r="A44" s="60">
        <v>42</v>
      </c>
      <c r="B44" s="42" t="s">
        <v>123</v>
      </c>
      <c r="C44" s="188" t="s">
        <v>380</v>
      </c>
      <c r="D44" s="39">
        <f>'超工作量'!S44</f>
        <v>2894.3860680000003</v>
      </c>
      <c r="E44" s="39">
        <f>'管理教辅拨付津贴'!K19</f>
        <v>6810</v>
      </c>
      <c r="F44" s="39">
        <f>'非教学工作量津贴'!T44</f>
        <v>1211.7438423645322</v>
      </c>
      <c r="G44" s="39">
        <f t="shared" si="0"/>
        <v>10916.129910364532</v>
      </c>
    </row>
    <row r="45" spans="1:7" s="228" customFormat="1" ht="14.25">
      <c r="A45" s="225">
        <v>43</v>
      </c>
      <c r="B45" s="226" t="s">
        <v>403</v>
      </c>
      <c r="C45" s="225" t="s">
        <v>404</v>
      </c>
      <c r="D45" s="227">
        <f>'超工作量'!S45</f>
        <v>5020.59212928</v>
      </c>
      <c r="E45" s="227">
        <v>0</v>
      </c>
      <c r="F45" s="227">
        <v>0</v>
      </c>
      <c r="G45" s="227">
        <f t="shared" si="0"/>
        <v>5020.59212928</v>
      </c>
    </row>
    <row r="46" spans="1:7" s="184" customFormat="1" ht="14.25">
      <c r="A46" s="302" t="s">
        <v>168</v>
      </c>
      <c r="B46" s="302"/>
      <c r="C46" s="302"/>
      <c r="D46" s="183">
        <f>SUM(D3:D45)</f>
        <v>449838.75054775237</v>
      </c>
      <c r="E46" s="183">
        <f>SUM(E3:E45)</f>
        <v>115759</v>
      </c>
      <c r="F46" s="183">
        <f>SUM(F3:F45)</f>
        <v>56250.799999999974</v>
      </c>
      <c r="G46" s="183">
        <f>SUM(G3:G45)</f>
        <v>621848.5505477521</v>
      </c>
    </row>
  </sheetData>
  <sheetProtection/>
  <mergeCells count="2">
    <mergeCell ref="A1:G1"/>
    <mergeCell ref="A46:C46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2016-01-15T07:41:22Z</cp:lastPrinted>
  <dcterms:created xsi:type="dcterms:W3CDTF">1996-12-17T01:32:42Z</dcterms:created>
  <dcterms:modified xsi:type="dcterms:W3CDTF">2020-10-21T03:29:14Z</dcterms:modified>
  <cp:category/>
  <cp:version/>
  <cp:contentType/>
  <cp:contentStatus/>
</cp:coreProperties>
</file>