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firstSheet="2" activeTab="7"/>
  </bookViews>
  <sheets>
    <sheet name="表1-1拨付类型选择表" sheetId="1" r:id="rId1"/>
    <sheet name="管理教辅拨付津贴" sheetId="2" r:id="rId2"/>
    <sheet name="教学单位（补发津贴）" sheetId="3" r:id="rId3"/>
    <sheet name="工作量" sheetId="4" r:id="rId4"/>
    <sheet name="超工作量" sheetId="5" r:id="rId5"/>
    <sheet name="跨校区通勤" sheetId="6" r:id="rId6"/>
    <sheet name="2021年周例会" sheetId="7" r:id="rId7"/>
    <sheet name="非教学工作量津贴" sheetId="8" r:id="rId8"/>
    <sheet name="超工作量+行政教辅+非教学工作量" sheetId="9" r:id="rId9"/>
  </sheets>
  <definedNames>
    <definedName name="_xlnm.Print_Titles" localSheetId="0">'表1-1拨付类型选择表'!$1:$4</definedName>
  </definedNames>
  <calcPr fullCalcOnLoad="1"/>
</workbook>
</file>

<file path=xl/sharedStrings.xml><?xml version="1.0" encoding="utf-8"?>
<sst xmlns="http://schemas.openxmlformats.org/spreadsheetml/2006/main" count="1349" uniqueCount="651">
  <si>
    <t>备注</t>
  </si>
  <si>
    <t>表1-1</t>
  </si>
  <si>
    <t xml:space="preserve">   年   月   日</t>
  </si>
  <si>
    <t>教学正高</t>
  </si>
  <si>
    <t>王鸿雁</t>
  </si>
  <si>
    <t>高忠明</t>
  </si>
  <si>
    <t>张兰霞</t>
  </si>
  <si>
    <t>教学副高</t>
  </si>
  <si>
    <t>尹承红</t>
  </si>
  <si>
    <t>张启周</t>
  </si>
  <si>
    <t>朱秀云</t>
  </si>
  <si>
    <t>戴振清</t>
  </si>
  <si>
    <t>李志新</t>
  </si>
  <si>
    <t>教学副高</t>
  </si>
  <si>
    <t>赵玉伟</t>
  </si>
  <si>
    <t>郎秀峰</t>
  </si>
  <si>
    <t>王立昆</t>
  </si>
  <si>
    <t>教学中职</t>
  </si>
  <si>
    <t>王明娜</t>
  </si>
  <si>
    <t>王晓明</t>
  </si>
  <si>
    <t>刘晓旭</t>
  </si>
  <si>
    <t>王冀霞</t>
  </si>
  <si>
    <t>张立新</t>
  </si>
  <si>
    <t>梁艳红</t>
  </si>
  <si>
    <t>高明琦</t>
  </si>
  <si>
    <t>王晓昱</t>
  </si>
  <si>
    <t>韩超</t>
  </si>
  <si>
    <t>教学中职</t>
  </si>
  <si>
    <t>赵维新</t>
  </si>
  <si>
    <t>管理正处</t>
  </si>
  <si>
    <t>杨洪涛</t>
  </si>
  <si>
    <t>汪晓武</t>
  </si>
  <si>
    <t>教辅副高</t>
  </si>
  <si>
    <t>赵郁海</t>
  </si>
  <si>
    <t>教辅中职</t>
  </si>
  <si>
    <t>霍印林</t>
  </si>
  <si>
    <t>朱岩</t>
  </si>
  <si>
    <t>陈磊</t>
  </si>
  <si>
    <t>杨淑云</t>
  </si>
  <si>
    <t>杨方</t>
  </si>
  <si>
    <t>选教学中职</t>
  </si>
  <si>
    <t>序号</t>
  </si>
  <si>
    <t>姓名</t>
  </si>
  <si>
    <t>序号</t>
  </si>
  <si>
    <t>工号</t>
  </si>
  <si>
    <t>姓名</t>
  </si>
  <si>
    <t>人员类别</t>
  </si>
  <si>
    <t>津贴类别</t>
  </si>
  <si>
    <t>津贴标准</t>
  </si>
  <si>
    <t>在岗
月数</t>
  </si>
  <si>
    <t>应发津贴总额</t>
  </si>
  <si>
    <t>已发津贴总额</t>
  </si>
  <si>
    <t>补发津贴数额</t>
  </si>
  <si>
    <t>合计</t>
  </si>
  <si>
    <t>第一学期</t>
  </si>
  <si>
    <t>第二学期</t>
  </si>
  <si>
    <t>辛伟</t>
  </si>
  <si>
    <t>张颖</t>
  </si>
  <si>
    <t>刘鑫</t>
  </si>
  <si>
    <t>原方方</t>
  </si>
  <si>
    <t>卢树弟</t>
  </si>
  <si>
    <t>通勤合计数</t>
  </si>
  <si>
    <t>课程名称</t>
  </si>
  <si>
    <t>学时</t>
  </si>
  <si>
    <t>通勤次数</t>
  </si>
  <si>
    <t>津贴</t>
  </si>
  <si>
    <t>津贴标准（元）/次</t>
  </si>
  <si>
    <t>序号</t>
  </si>
  <si>
    <t>姓名</t>
  </si>
  <si>
    <t>选择津贴类别</t>
  </si>
  <si>
    <t>在岗月数</t>
  </si>
  <si>
    <t>兼职班主任补助</t>
  </si>
  <si>
    <t>科研</t>
  </si>
  <si>
    <t>系内平均补助/月</t>
  </si>
  <si>
    <t>系内平均补助总金额</t>
  </si>
  <si>
    <t>补助合计</t>
  </si>
  <si>
    <t>备注</t>
  </si>
  <si>
    <t>各项补助</t>
  </si>
  <si>
    <t>学校增拨4%总额</t>
  </si>
  <si>
    <t>用于二次平均分配金额总值</t>
  </si>
  <si>
    <t>系内补助每月金额</t>
  </si>
  <si>
    <t>非教工作量补贴小计</t>
  </si>
  <si>
    <t>已发月津贴标准</t>
  </si>
  <si>
    <t>教辅初职</t>
  </si>
  <si>
    <t>选教学初职</t>
  </si>
  <si>
    <t>00002184</t>
  </si>
  <si>
    <t>庄萃萃</t>
  </si>
  <si>
    <t>尹一楠</t>
  </si>
  <si>
    <t>系领导补助</t>
  </si>
  <si>
    <t>学生支部书记</t>
  </si>
  <si>
    <t>教工支部书记</t>
  </si>
  <si>
    <t>科级副科级</t>
  </si>
  <si>
    <t>兼职科研秘书</t>
  </si>
  <si>
    <t>科员教辅人员</t>
  </si>
  <si>
    <t>系网站维护与更新</t>
  </si>
  <si>
    <t>序号</t>
  </si>
  <si>
    <t>姓名</t>
  </si>
  <si>
    <t>日期</t>
  </si>
  <si>
    <t>备注</t>
  </si>
  <si>
    <t>合计</t>
  </si>
  <si>
    <t>周例会补助</t>
  </si>
  <si>
    <t>单位（盖章）：物理系</t>
  </si>
  <si>
    <t>表1-1</t>
  </si>
  <si>
    <t>工号</t>
  </si>
  <si>
    <t>人员类别</t>
  </si>
  <si>
    <t>岗位类别</t>
  </si>
  <si>
    <t>选择津贴类别</t>
  </si>
  <si>
    <t>津贴拨付标准</t>
  </si>
  <si>
    <t>编制数</t>
  </si>
  <si>
    <t>在岗月数</t>
  </si>
  <si>
    <t>备注</t>
  </si>
  <si>
    <t>00003905</t>
  </si>
  <si>
    <t>00003961</t>
  </si>
  <si>
    <t>00003930</t>
  </si>
  <si>
    <t>按人员类别拨付津贴数额小计（1）</t>
  </si>
  <si>
    <t>编制类型</t>
  </si>
  <si>
    <t>核定编制数</t>
  </si>
  <si>
    <t>现有编制数</t>
  </si>
  <si>
    <t>缺（超）编人数</t>
  </si>
  <si>
    <t>根据缺（超）编情况补（扣）津贴数额小计（2）</t>
  </si>
  <si>
    <t>二级教学单位拨付津贴合计金额(1)+(2)</t>
  </si>
  <si>
    <t>综合绩效津贴（3）         （合计金额*4%）</t>
  </si>
  <si>
    <t>外聘教师专项拨付金额（4）</t>
  </si>
  <si>
    <t>专任教师编制</t>
  </si>
  <si>
    <t>实验员编制</t>
  </si>
  <si>
    <t>教学秘书和
学科秘书编制</t>
  </si>
  <si>
    <t>（注：阴影部分由人事处核定填写）</t>
  </si>
  <si>
    <t xml:space="preserve">制表人：   </t>
  </si>
  <si>
    <t xml:space="preserve">单位负责人（签字）：                     </t>
  </si>
  <si>
    <t>表1-2</t>
  </si>
  <si>
    <t>李鹤</t>
  </si>
  <si>
    <t>刘永金</t>
  </si>
  <si>
    <t>杨玉婧</t>
  </si>
  <si>
    <t>马德强</t>
  </si>
  <si>
    <t>杨名超</t>
  </si>
  <si>
    <t>张星</t>
  </si>
  <si>
    <t>马继伟</t>
  </si>
  <si>
    <t xml:space="preserve">                              年   月   日</t>
  </si>
  <si>
    <t>二级教学单位拨付津贴总计金额（1）+（2）+（3）+（4）</t>
  </si>
  <si>
    <t>调节编制</t>
  </si>
  <si>
    <t>夏媛媛</t>
  </si>
  <si>
    <t>李旺</t>
  </si>
  <si>
    <t>赵鹏</t>
  </si>
  <si>
    <t>00003685</t>
  </si>
  <si>
    <t>00004026</t>
  </si>
  <si>
    <t>00003968</t>
  </si>
  <si>
    <t>00004088</t>
  </si>
  <si>
    <t>赵鹏</t>
  </si>
  <si>
    <t>00004022</t>
  </si>
  <si>
    <t>教学副高</t>
  </si>
  <si>
    <t>合计</t>
  </si>
  <si>
    <t>超工作量总津贴</t>
  </si>
  <si>
    <t>序号</t>
  </si>
  <si>
    <t>工号</t>
  </si>
  <si>
    <t>姓名</t>
  </si>
  <si>
    <t>选择津贴类别</t>
  </si>
  <si>
    <t>在岗月数</t>
  </si>
  <si>
    <t>工作量</t>
  </si>
  <si>
    <t>平均工作量</t>
  </si>
  <si>
    <t>平均工作量的70%</t>
  </si>
  <si>
    <t>月平均工作量</t>
  </si>
  <si>
    <t>应完成工作量</t>
  </si>
  <si>
    <t>超工作量</t>
  </si>
  <si>
    <t>毕业论文津贴</t>
  </si>
  <si>
    <t>通勤津贴</t>
  </si>
  <si>
    <t>超工作量津贴标准</t>
  </si>
  <si>
    <t>超工作量津贴</t>
  </si>
  <si>
    <t>调节K系数</t>
  </si>
  <si>
    <t>最终超工作量津贴</t>
  </si>
  <si>
    <t>备注</t>
  </si>
  <si>
    <t>00003957</t>
  </si>
  <si>
    <t>夏媛媛</t>
  </si>
  <si>
    <t>00001777</t>
  </si>
  <si>
    <t>20-21-2学期</t>
  </si>
  <si>
    <t>21-22-1学期</t>
  </si>
  <si>
    <t>补助标准/次</t>
  </si>
  <si>
    <t>合计补助金额</t>
  </si>
  <si>
    <r>
      <t xml:space="preserve">应拨付津贴总额
</t>
    </r>
    <r>
      <rPr>
        <b/>
        <sz val="10"/>
        <rFont val="宋体"/>
        <family val="0"/>
      </rPr>
      <t>（单位：元）</t>
    </r>
  </si>
  <si>
    <t>已拨付月津贴</t>
  </si>
  <si>
    <r>
      <t xml:space="preserve">已拨付津贴总额
</t>
    </r>
    <r>
      <rPr>
        <b/>
        <sz val="10"/>
        <rFont val="宋体"/>
        <family val="0"/>
      </rPr>
      <t>（单位：元）</t>
    </r>
  </si>
  <si>
    <t>填表说明： 
1.“工号”应为文本格式（文本格式标记为单元格左上角有一个绿色的三角形）；
2.“姓名”列包括所有在编人员和人事代理人员，涉及部门调整的人员可按部门分段填写，“姓名”字段不应出现空格；
3.“人员类别”填写：编内或人事代理；                                                                                                                                                      
4.“岗位类别”包括：专任教师、实验员、教学/学科秘书、中层管理（包含正副书记、院长等）、办公室主任、学生工作（包含学工办主任、分团委书记、专职辅导员）；                                                                                                                                                               
5.“选择津贴类别”包括：教学正高（副高/中职/初职）；管理正处（副处/正科/副科/科员/员级）；教辅正高（副高/中职/初职），并按此排序；
6.“津贴拨付标准”：按文件中各类人员相应的津贴拨付标准填写；
7.“编制数”按照实际情况，选择教学序列人员、实验员、教学秘书、学科秘书的人员填写此项， 其中2、8月不占编制数；                                                      
8.“在岗月数”：最多10个月，请假、出国、进修、退休或新进人员经人事处核准后按实际情况填写，职称、职务有变化的人员按聘任时间分段填写，具体情况在“备注”列标明；
9.“应拨付津贴总额”＝津贴拨付标准×在岗月数；
10.“已拨付津贴总额”=津贴月拨付标准（津贴拨付标准*0.7，四舍五入，取整）×在岗月数；                                                                                       
11.此表一式2份，必须正反打印，报表单位和人事处各留存一份，并提交电子版；                                                                                         
12.此表页边距自定义设置，要求上下为1，左右为0.5。</t>
  </si>
  <si>
    <t>兼职教学秘书津贴</t>
  </si>
  <si>
    <t>教学副高</t>
  </si>
  <si>
    <t>辛伟</t>
  </si>
  <si>
    <t>00003685</t>
  </si>
  <si>
    <t>卢树弟</t>
  </si>
  <si>
    <t>马德强</t>
  </si>
  <si>
    <t>00004026</t>
  </si>
  <si>
    <t>李旺</t>
  </si>
  <si>
    <t>张颖</t>
  </si>
  <si>
    <t>刘鑫</t>
  </si>
  <si>
    <t>原方方</t>
  </si>
  <si>
    <t>庄萃萃</t>
  </si>
  <si>
    <t>00003968</t>
  </si>
  <si>
    <t>杨名超</t>
  </si>
  <si>
    <t>张星</t>
  </si>
  <si>
    <t>尹一楠</t>
  </si>
  <si>
    <t>00003930</t>
  </si>
  <si>
    <t>刘永金</t>
  </si>
  <si>
    <t>00004088</t>
  </si>
  <si>
    <t>赵鹏</t>
  </si>
  <si>
    <t>李鹤</t>
  </si>
  <si>
    <t>00003957</t>
  </si>
  <si>
    <t>杨玉婧</t>
  </si>
  <si>
    <t>00004022</t>
  </si>
  <si>
    <t>夏媛媛</t>
  </si>
  <si>
    <t>合计</t>
  </si>
  <si>
    <r>
      <t>0</t>
    </r>
    <r>
      <rPr>
        <sz val="10"/>
        <rFont val="宋体"/>
        <family val="0"/>
      </rPr>
      <t>0001982</t>
    </r>
  </si>
  <si>
    <r>
      <t>0</t>
    </r>
    <r>
      <rPr>
        <sz val="10"/>
        <rFont val="宋体"/>
        <family val="0"/>
      </rPr>
      <t>0001975</t>
    </r>
  </si>
  <si>
    <r>
      <t>0</t>
    </r>
    <r>
      <rPr>
        <sz val="10"/>
        <rFont val="宋体"/>
        <family val="0"/>
      </rPr>
      <t>0001789</t>
    </r>
  </si>
  <si>
    <r>
      <t>0</t>
    </r>
    <r>
      <rPr>
        <sz val="10"/>
        <rFont val="宋体"/>
        <family val="0"/>
      </rPr>
      <t>0003084</t>
    </r>
  </si>
  <si>
    <r>
      <t>0</t>
    </r>
    <r>
      <rPr>
        <sz val="10"/>
        <rFont val="宋体"/>
        <family val="0"/>
      </rPr>
      <t>0003120</t>
    </r>
  </si>
  <si>
    <r>
      <t>0</t>
    </r>
    <r>
      <rPr>
        <sz val="10"/>
        <rFont val="宋体"/>
        <family val="0"/>
      </rPr>
      <t>0003165</t>
    </r>
  </si>
  <si>
    <r>
      <t>0</t>
    </r>
    <r>
      <rPr>
        <sz val="10"/>
        <rFont val="宋体"/>
        <family val="0"/>
      </rPr>
      <t>0000792</t>
    </r>
  </si>
  <si>
    <r>
      <t>0</t>
    </r>
    <r>
      <rPr>
        <sz val="10"/>
        <rFont val="宋体"/>
        <family val="0"/>
      </rPr>
      <t>0002729</t>
    </r>
  </si>
  <si>
    <r>
      <t>0</t>
    </r>
    <r>
      <rPr>
        <sz val="10"/>
        <rFont val="宋体"/>
        <family val="0"/>
      </rPr>
      <t>0003313</t>
    </r>
  </si>
  <si>
    <r>
      <t>0</t>
    </r>
    <r>
      <rPr>
        <sz val="10"/>
        <rFont val="宋体"/>
        <family val="0"/>
      </rPr>
      <t>0001984</t>
    </r>
  </si>
  <si>
    <r>
      <t>0</t>
    </r>
    <r>
      <rPr>
        <sz val="10"/>
        <rFont val="宋体"/>
        <family val="0"/>
      </rPr>
      <t>0003574</t>
    </r>
  </si>
  <si>
    <r>
      <t>0</t>
    </r>
    <r>
      <rPr>
        <sz val="10"/>
        <rFont val="宋体"/>
        <family val="0"/>
      </rPr>
      <t>0002766</t>
    </r>
  </si>
  <si>
    <r>
      <t>0</t>
    </r>
    <r>
      <rPr>
        <sz val="10"/>
        <rFont val="宋体"/>
        <family val="0"/>
      </rPr>
      <t>0003498</t>
    </r>
  </si>
  <si>
    <r>
      <t>0</t>
    </r>
    <r>
      <rPr>
        <sz val="10"/>
        <rFont val="宋体"/>
        <family val="0"/>
      </rPr>
      <t>0003468</t>
    </r>
  </si>
  <si>
    <r>
      <t>0</t>
    </r>
    <r>
      <rPr>
        <sz val="10"/>
        <rFont val="宋体"/>
        <family val="0"/>
      </rPr>
      <t>0003037</t>
    </r>
  </si>
  <si>
    <r>
      <t>0</t>
    </r>
    <r>
      <rPr>
        <sz val="10"/>
        <rFont val="宋体"/>
        <family val="0"/>
      </rPr>
      <t>0002728</t>
    </r>
  </si>
  <si>
    <r>
      <t>0</t>
    </r>
    <r>
      <rPr>
        <sz val="10"/>
        <rFont val="宋体"/>
        <family val="0"/>
      </rPr>
      <t>0001988</t>
    </r>
  </si>
  <si>
    <r>
      <t>0</t>
    </r>
    <r>
      <rPr>
        <sz val="10"/>
        <rFont val="宋体"/>
        <family val="0"/>
      </rPr>
      <t>0003112</t>
    </r>
  </si>
  <si>
    <r>
      <t>0</t>
    </r>
    <r>
      <rPr>
        <sz val="10"/>
        <rFont val="宋体"/>
        <family val="0"/>
      </rPr>
      <t>0002769</t>
    </r>
  </si>
  <si>
    <r>
      <t>0</t>
    </r>
    <r>
      <rPr>
        <sz val="10"/>
        <rFont val="宋体"/>
        <family val="0"/>
      </rPr>
      <t>0003577</t>
    </r>
  </si>
  <si>
    <r>
      <t>0</t>
    </r>
    <r>
      <rPr>
        <sz val="10"/>
        <rFont val="宋体"/>
        <family val="0"/>
      </rPr>
      <t>0002184</t>
    </r>
  </si>
  <si>
    <r>
      <t>0</t>
    </r>
    <r>
      <rPr>
        <sz val="10"/>
        <rFont val="宋体"/>
        <family val="0"/>
      </rPr>
      <t>0003448</t>
    </r>
  </si>
  <si>
    <r>
      <t>0</t>
    </r>
    <r>
      <rPr>
        <sz val="10"/>
        <rFont val="宋体"/>
        <family val="0"/>
      </rPr>
      <t>0003684</t>
    </r>
  </si>
  <si>
    <r>
      <t>0</t>
    </r>
    <r>
      <rPr>
        <sz val="10"/>
        <rFont val="宋体"/>
        <family val="0"/>
      </rPr>
      <t>0003922</t>
    </r>
  </si>
  <si>
    <r>
      <t>0</t>
    </r>
    <r>
      <rPr>
        <sz val="10"/>
        <rFont val="宋体"/>
        <family val="0"/>
      </rPr>
      <t>0003434</t>
    </r>
  </si>
  <si>
    <r>
      <t>0</t>
    </r>
    <r>
      <rPr>
        <sz val="10"/>
        <rFont val="宋体"/>
        <family val="0"/>
      </rPr>
      <t>0003865</t>
    </r>
  </si>
  <si>
    <r>
      <t>0</t>
    </r>
    <r>
      <rPr>
        <sz val="10"/>
        <rFont val="宋体"/>
        <family val="0"/>
      </rPr>
      <t>0000686</t>
    </r>
  </si>
  <si>
    <r>
      <t>0</t>
    </r>
    <r>
      <rPr>
        <sz val="10"/>
        <rFont val="宋体"/>
        <family val="0"/>
      </rPr>
      <t>0001914</t>
    </r>
  </si>
  <si>
    <r>
      <t>0</t>
    </r>
    <r>
      <rPr>
        <sz val="10"/>
        <rFont val="宋体"/>
        <family val="0"/>
      </rPr>
      <t>0002188</t>
    </r>
  </si>
  <si>
    <r>
      <t>0</t>
    </r>
    <r>
      <rPr>
        <sz val="10"/>
        <rFont val="宋体"/>
        <family val="0"/>
      </rPr>
      <t>0003152</t>
    </r>
  </si>
  <si>
    <r>
      <t>0</t>
    </r>
    <r>
      <rPr>
        <sz val="10"/>
        <rFont val="宋体"/>
        <family val="0"/>
      </rPr>
      <t>0000543</t>
    </r>
  </si>
  <si>
    <r>
      <t>0</t>
    </r>
    <r>
      <rPr>
        <sz val="10"/>
        <rFont val="宋体"/>
        <family val="0"/>
      </rPr>
      <t>0003413</t>
    </r>
  </si>
  <si>
    <r>
      <t>0</t>
    </r>
    <r>
      <rPr>
        <sz val="10"/>
        <rFont val="宋体"/>
        <family val="0"/>
      </rPr>
      <t>0003592</t>
    </r>
  </si>
  <si>
    <r>
      <t>0</t>
    </r>
    <r>
      <rPr>
        <sz val="10"/>
        <rFont val="宋体"/>
        <family val="0"/>
      </rPr>
      <t>0003573</t>
    </r>
  </si>
  <si>
    <r>
      <t>0</t>
    </r>
    <r>
      <rPr>
        <sz val="10"/>
        <rFont val="宋体"/>
        <family val="0"/>
      </rPr>
      <t>0003938</t>
    </r>
  </si>
  <si>
    <t>教学部实验室主任补助</t>
  </si>
  <si>
    <t>教学副高</t>
  </si>
  <si>
    <t>教学副高</t>
  </si>
  <si>
    <t>教学副高</t>
  </si>
  <si>
    <t>教学副高</t>
  </si>
  <si>
    <t>00003685</t>
  </si>
  <si>
    <t>教辅初职</t>
  </si>
  <si>
    <t>00003957</t>
  </si>
  <si>
    <t>序号</t>
  </si>
  <si>
    <t>姓名</t>
  </si>
  <si>
    <t>选择津贴类别</t>
  </si>
  <si>
    <t>在岗月数</t>
  </si>
  <si>
    <t>超工作量津贴</t>
  </si>
  <si>
    <t>行政教辅</t>
  </si>
  <si>
    <t>非教学工作量</t>
  </si>
  <si>
    <t>合计</t>
  </si>
  <si>
    <r>
      <t>0</t>
    </r>
    <r>
      <rPr>
        <sz val="11"/>
        <rFont val="宋体"/>
        <family val="0"/>
      </rPr>
      <t>0001982</t>
    </r>
  </si>
  <si>
    <r>
      <t>0</t>
    </r>
    <r>
      <rPr>
        <sz val="11"/>
        <rFont val="宋体"/>
        <family val="0"/>
      </rPr>
      <t>0001975</t>
    </r>
  </si>
  <si>
    <r>
      <t>0</t>
    </r>
    <r>
      <rPr>
        <sz val="11"/>
        <rFont val="宋体"/>
        <family val="0"/>
      </rPr>
      <t>0001789</t>
    </r>
  </si>
  <si>
    <r>
      <t>0</t>
    </r>
    <r>
      <rPr>
        <sz val="11"/>
        <rFont val="宋体"/>
        <family val="0"/>
      </rPr>
      <t>0003084</t>
    </r>
  </si>
  <si>
    <r>
      <t>0</t>
    </r>
    <r>
      <rPr>
        <sz val="11"/>
        <rFont val="宋体"/>
        <family val="0"/>
      </rPr>
      <t>0003120</t>
    </r>
  </si>
  <si>
    <r>
      <t>0</t>
    </r>
    <r>
      <rPr>
        <sz val="11"/>
        <rFont val="宋体"/>
        <family val="0"/>
      </rPr>
      <t>0003165</t>
    </r>
  </si>
  <si>
    <r>
      <t>0</t>
    </r>
    <r>
      <rPr>
        <sz val="11"/>
        <rFont val="宋体"/>
        <family val="0"/>
      </rPr>
      <t>0000792</t>
    </r>
  </si>
  <si>
    <r>
      <t>0</t>
    </r>
    <r>
      <rPr>
        <sz val="11"/>
        <rFont val="宋体"/>
        <family val="0"/>
      </rPr>
      <t>0002729</t>
    </r>
  </si>
  <si>
    <t>教学副高</t>
  </si>
  <si>
    <r>
      <t>0</t>
    </r>
    <r>
      <rPr>
        <sz val="11"/>
        <rFont val="宋体"/>
        <family val="0"/>
      </rPr>
      <t>0003313</t>
    </r>
  </si>
  <si>
    <r>
      <t>0</t>
    </r>
    <r>
      <rPr>
        <sz val="11"/>
        <rFont val="宋体"/>
        <family val="0"/>
      </rPr>
      <t>0001984</t>
    </r>
  </si>
  <si>
    <r>
      <t>0</t>
    </r>
    <r>
      <rPr>
        <sz val="11"/>
        <rFont val="宋体"/>
        <family val="0"/>
      </rPr>
      <t>0003574</t>
    </r>
  </si>
  <si>
    <r>
      <t>0</t>
    </r>
    <r>
      <rPr>
        <sz val="11"/>
        <rFont val="宋体"/>
        <family val="0"/>
      </rPr>
      <t>0002766</t>
    </r>
  </si>
  <si>
    <t>00003685</t>
  </si>
  <si>
    <t>00004026</t>
  </si>
  <si>
    <r>
      <t>0</t>
    </r>
    <r>
      <rPr>
        <sz val="11"/>
        <rFont val="宋体"/>
        <family val="0"/>
      </rPr>
      <t>0003498</t>
    </r>
  </si>
  <si>
    <r>
      <t>0</t>
    </r>
    <r>
      <rPr>
        <sz val="11"/>
        <rFont val="宋体"/>
        <family val="0"/>
      </rPr>
      <t>0003468</t>
    </r>
  </si>
  <si>
    <r>
      <t>0</t>
    </r>
    <r>
      <rPr>
        <sz val="11"/>
        <rFont val="宋体"/>
        <family val="0"/>
      </rPr>
      <t>0003037</t>
    </r>
  </si>
  <si>
    <t>教学中职</t>
  </si>
  <si>
    <r>
      <t>0</t>
    </r>
    <r>
      <rPr>
        <sz val="11"/>
        <rFont val="宋体"/>
        <family val="0"/>
      </rPr>
      <t>0003922</t>
    </r>
  </si>
  <si>
    <t>00003968</t>
  </si>
  <si>
    <r>
      <t>0</t>
    </r>
    <r>
      <rPr>
        <sz val="11"/>
        <rFont val="宋体"/>
        <family val="0"/>
      </rPr>
      <t>0003434</t>
    </r>
  </si>
  <si>
    <t>选教学中职</t>
  </si>
  <si>
    <r>
      <t>0</t>
    </r>
    <r>
      <rPr>
        <sz val="11"/>
        <rFont val="宋体"/>
        <family val="0"/>
      </rPr>
      <t>0003865</t>
    </r>
  </si>
  <si>
    <t>00003930</t>
  </si>
  <si>
    <t>选教学初职</t>
  </si>
  <si>
    <t>00004088</t>
  </si>
  <si>
    <t>赵鹏</t>
  </si>
  <si>
    <r>
      <t>0</t>
    </r>
    <r>
      <rPr>
        <sz val="11"/>
        <rFont val="宋体"/>
        <family val="0"/>
      </rPr>
      <t>0000686</t>
    </r>
  </si>
  <si>
    <r>
      <t>0</t>
    </r>
    <r>
      <rPr>
        <sz val="11"/>
        <rFont val="宋体"/>
        <family val="0"/>
      </rPr>
      <t>0001914</t>
    </r>
  </si>
  <si>
    <r>
      <t>0</t>
    </r>
    <r>
      <rPr>
        <sz val="11"/>
        <rFont val="宋体"/>
        <family val="0"/>
      </rPr>
      <t>0002188</t>
    </r>
  </si>
  <si>
    <r>
      <t>0</t>
    </r>
    <r>
      <rPr>
        <sz val="11"/>
        <rFont val="宋体"/>
        <family val="0"/>
      </rPr>
      <t>0003152</t>
    </r>
  </si>
  <si>
    <r>
      <t>0</t>
    </r>
    <r>
      <rPr>
        <sz val="11"/>
        <rFont val="宋体"/>
        <family val="0"/>
      </rPr>
      <t>0000543</t>
    </r>
  </si>
  <si>
    <r>
      <t>0</t>
    </r>
    <r>
      <rPr>
        <sz val="11"/>
        <rFont val="宋体"/>
        <family val="0"/>
      </rPr>
      <t>0003413</t>
    </r>
  </si>
  <si>
    <r>
      <t>0</t>
    </r>
    <r>
      <rPr>
        <sz val="11"/>
        <rFont val="宋体"/>
        <family val="0"/>
      </rPr>
      <t>0003592</t>
    </r>
  </si>
  <si>
    <r>
      <t>0</t>
    </r>
    <r>
      <rPr>
        <sz val="11"/>
        <rFont val="宋体"/>
        <family val="0"/>
      </rPr>
      <t>0003573</t>
    </r>
  </si>
  <si>
    <r>
      <t>0</t>
    </r>
    <r>
      <rPr>
        <sz val="11"/>
        <rFont val="宋体"/>
        <family val="0"/>
      </rPr>
      <t>0003938</t>
    </r>
  </si>
  <si>
    <t>教辅初职</t>
  </si>
  <si>
    <t>00003957</t>
  </si>
  <si>
    <t>00004022</t>
  </si>
  <si>
    <t>夏媛媛</t>
  </si>
  <si>
    <t>00001777</t>
  </si>
  <si>
    <t>教学副高</t>
  </si>
  <si>
    <t>编内</t>
  </si>
  <si>
    <t>专任教师</t>
  </si>
  <si>
    <r>
      <t>0</t>
    </r>
    <r>
      <rPr>
        <sz val="10"/>
        <rFont val="宋体"/>
        <family val="0"/>
      </rPr>
      <t>0001975</t>
    </r>
  </si>
  <si>
    <t>编内</t>
  </si>
  <si>
    <t>专任教师</t>
  </si>
  <si>
    <r>
      <t>0</t>
    </r>
    <r>
      <rPr>
        <sz val="10"/>
        <rFont val="宋体"/>
        <family val="0"/>
      </rPr>
      <t>0001789</t>
    </r>
  </si>
  <si>
    <t>编内</t>
  </si>
  <si>
    <t>专任教师</t>
  </si>
  <si>
    <r>
      <t>0</t>
    </r>
    <r>
      <rPr>
        <sz val="10"/>
        <rFont val="宋体"/>
        <family val="0"/>
      </rPr>
      <t>0003084</t>
    </r>
  </si>
  <si>
    <t>编内</t>
  </si>
  <si>
    <t>专任教师</t>
  </si>
  <si>
    <r>
      <t>0</t>
    </r>
    <r>
      <rPr>
        <sz val="10"/>
        <rFont val="宋体"/>
        <family val="0"/>
      </rPr>
      <t>0003120</t>
    </r>
  </si>
  <si>
    <t>编内</t>
  </si>
  <si>
    <t>专任教师</t>
  </si>
  <si>
    <r>
      <t>0</t>
    </r>
    <r>
      <rPr>
        <sz val="10"/>
        <rFont val="宋体"/>
        <family val="0"/>
      </rPr>
      <t>0003165</t>
    </r>
  </si>
  <si>
    <t>编内</t>
  </si>
  <si>
    <t>专任教师</t>
  </si>
  <si>
    <r>
      <t>0</t>
    </r>
    <r>
      <rPr>
        <sz val="10"/>
        <rFont val="宋体"/>
        <family val="0"/>
      </rPr>
      <t>0000792</t>
    </r>
  </si>
  <si>
    <t>编内</t>
  </si>
  <si>
    <t>专任教师</t>
  </si>
  <si>
    <r>
      <t>0</t>
    </r>
    <r>
      <rPr>
        <sz val="10"/>
        <rFont val="宋体"/>
        <family val="0"/>
      </rPr>
      <t>0002729</t>
    </r>
  </si>
  <si>
    <t>编内</t>
  </si>
  <si>
    <t>专任教师</t>
  </si>
  <si>
    <r>
      <t>0</t>
    </r>
    <r>
      <rPr>
        <sz val="10"/>
        <rFont val="宋体"/>
        <family val="0"/>
      </rPr>
      <t>0003313</t>
    </r>
  </si>
  <si>
    <t>编内</t>
  </si>
  <si>
    <t>专任教师</t>
  </si>
  <si>
    <r>
      <t>0</t>
    </r>
    <r>
      <rPr>
        <sz val="10"/>
        <rFont val="宋体"/>
        <family val="0"/>
      </rPr>
      <t>0001984</t>
    </r>
  </si>
  <si>
    <t>辛伟</t>
  </si>
  <si>
    <r>
      <t>0</t>
    </r>
    <r>
      <rPr>
        <sz val="10"/>
        <rFont val="宋体"/>
        <family val="0"/>
      </rPr>
      <t>0003574</t>
    </r>
  </si>
  <si>
    <t>编内</t>
  </si>
  <si>
    <t>专任教师</t>
  </si>
  <si>
    <r>
      <t>0</t>
    </r>
    <r>
      <rPr>
        <sz val="10"/>
        <rFont val="宋体"/>
        <family val="0"/>
      </rPr>
      <t>0002766</t>
    </r>
  </si>
  <si>
    <t>编内</t>
  </si>
  <si>
    <t>专任教师</t>
  </si>
  <si>
    <t>卢树弟</t>
  </si>
  <si>
    <t>马德强</t>
  </si>
  <si>
    <t>00004026</t>
  </si>
  <si>
    <t>李旺</t>
  </si>
  <si>
    <r>
      <t>0</t>
    </r>
    <r>
      <rPr>
        <sz val="10"/>
        <rFont val="宋体"/>
        <family val="0"/>
      </rPr>
      <t>0003498</t>
    </r>
  </si>
  <si>
    <t>编内</t>
  </si>
  <si>
    <t>专任教师</t>
  </si>
  <si>
    <t>教学中职、副高</t>
  </si>
  <si>
    <r>
      <t>0</t>
    </r>
    <r>
      <rPr>
        <sz val="10"/>
        <rFont val="宋体"/>
        <family val="0"/>
      </rPr>
      <t>0003468</t>
    </r>
  </si>
  <si>
    <t>编内</t>
  </si>
  <si>
    <t>专任教师</t>
  </si>
  <si>
    <r>
      <t>0</t>
    </r>
    <r>
      <rPr>
        <sz val="10"/>
        <rFont val="宋体"/>
        <family val="0"/>
      </rPr>
      <t>0003037</t>
    </r>
  </si>
  <si>
    <r>
      <t>0</t>
    </r>
    <r>
      <rPr>
        <sz val="10"/>
        <rFont val="宋体"/>
        <family val="0"/>
      </rPr>
      <t>0002728</t>
    </r>
  </si>
  <si>
    <t>张颖</t>
  </si>
  <si>
    <r>
      <t>0</t>
    </r>
    <r>
      <rPr>
        <sz val="10"/>
        <rFont val="宋体"/>
        <family val="0"/>
      </rPr>
      <t>0001988</t>
    </r>
  </si>
  <si>
    <r>
      <t>0</t>
    </r>
    <r>
      <rPr>
        <sz val="10"/>
        <rFont val="宋体"/>
        <family val="0"/>
      </rPr>
      <t>0003112</t>
    </r>
  </si>
  <si>
    <r>
      <t>0</t>
    </r>
    <r>
      <rPr>
        <sz val="10"/>
        <rFont val="宋体"/>
        <family val="0"/>
      </rPr>
      <t>0002769</t>
    </r>
  </si>
  <si>
    <t>刘鑫</t>
  </si>
  <si>
    <r>
      <t>0</t>
    </r>
    <r>
      <rPr>
        <sz val="10"/>
        <rFont val="宋体"/>
        <family val="0"/>
      </rPr>
      <t>0003577</t>
    </r>
  </si>
  <si>
    <t>编内</t>
  </si>
  <si>
    <t>专任教师</t>
  </si>
  <si>
    <r>
      <t>0</t>
    </r>
    <r>
      <rPr>
        <sz val="10"/>
        <rFont val="宋体"/>
        <family val="0"/>
      </rPr>
      <t>0002184</t>
    </r>
  </si>
  <si>
    <t>编内</t>
  </si>
  <si>
    <t>专任教师</t>
  </si>
  <si>
    <r>
      <t>0</t>
    </r>
    <r>
      <rPr>
        <sz val="10"/>
        <rFont val="宋体"/>
        <family val="0"/>
      </rPr>
      <t>0003448</t>
    </r>
  </si>
  <si>
    <r>
      <t>0</t>
    </r>
    <r>
      <rPr>
        <sz val="10"/>
        <rFont val="宋体"/>
        <family val="0"/>
      </rPr>
      <t>0003684</t>
    </r>
  </si>
  <si>
    <t>原方方</t>
  </si>
  <si>
    <t>教学中职</t>
  </si>
  <si>
    <r>
      <t>0</t>
    </r>
    <r>
      <rPr>
        <sz val="10"/>
        <rFont val="宋体"/>
        <family val="0"/>
      </rPr>
      <t>0003922</t>
    </r>
  </si>
  <si>
    <t>庄萃萃</t>
  </si>
  <si>
    <t>00003968</t>
  </si>
  <si>
    <t>杨名超</t>
  </si>
  <si>
    <t>张星</t>
  </si>
  <si>
    <r>
      <t>0</t>
    </r>
    <r>
      <rPr>
        <sz val="10"/>
        <rFont val="宋体"/>
        <family val="0"/>
      </rPr>
      <t>0003434</t>
    </r>
  </si>
  <si>
    <t>学生工作</t>
  </si>
  <si>
    <t>选教学中职</t>
  </si>
  <si>
    <r>
      <t>0</t>
    </r>
    <r>
      <rPr>
        <sz val="10"/>
        <rFont val="宋体"/>
        <family val="0"/>
      </rPr>
      <t>0003865</t>
    </r>
  </si>
  <si>
    <t>尹一楠</t>
  </si>
  <si>
    <t>选教学中职</t>
  </si>
  <si>
    <t>管理中层</t>
  </si>
  <si>
    <r>
      <t>0</t>
    </r>
    <r>
      <rPr>
        <sz val="10"/>
        <rFont val="宋体"/>
        <family val="0"/>
      </rPr>
      <t>0001914</t>
    </r>
  </si>
  <si>
    <t>编内</t>
  </si>
  <si>
    <t>管理中层</t>
  </si>
  <si>
    <r>
      <t>0</t>
    </r>
    <r>
      <rPr>
        <sz val="10"/>
        <rFont val="宋体"/>
        <family val="0"/>
      </rPr>
      <t>0002188</t>
    </r>
  </si>
  <si>
    <t>编内</t>
  </si>
  <si>
    <t>办公室主任</t>
  </si>
  <si>
    <r>
      <t>0</t>
    </r>
    <r>
      <rPr>
        <sz val="10"/>
        <rFont val="宋体"/>
        <family val="0"/>
      </rPr>
      <t>0003152</t>
    </r>
  </si>
  <si>
    <t>编内</t>
  </si>
  <si>
    <t>实验员</t>
  </si>
  <si>
    <r>
      <t>0</t>
    </r>
    <r>
      <rPr>
        <sz val="10"/>
        <rFont val="宋体"/>
        <family val="0"/>
      </rPr>
      <t>0000543</t>
    </r>
  </si>
  <si>
    <t>编内</t>
  </si>
  <si>
    <t>实验员</t>
  </si>
  <si>
    <r>
      <t>0</t>
    </r>
    <r>
      <rPr>
        <sz val="10"/>
        <rFont val="宋体"/>
        <family val="0"/>
      </rPr>
      <t>0003413</t>
    </r>
  </si>
  <si>
    <r>
      <t>0</t>
    </r>
    <r>
      <rPr>
        <sz val="10"/>
        <rFont val="宋体"/>
        <family val="0"/>
      </rPr>
      <t>0003592</t>
    </r>
  </si>
  <si>
    <t>人事代理</t>
  </si>
  <si>
    <r>
      <t>0</t>
    </r>
    <r>
      <rPr>
        <sz val="10"/>
        <rFont val="宋体"/>
        <family val="0"/>
      </rPr>
      <t>0003573</t>
    </r>
  </si>
  <si>
    <t>人事代理</t>
  </si>
  <si>
    <t>实验员</t>
  </si>
  <si>
    <r>
      <t>0</t>
    </r>
    <r>
      <rPr>
        <sz val="10"/>
        <rFont val="宋体"/>
        <family val="0"/>
      </rPr>
      <t>0003938</t>
    </r>
  </si>
  <si>
    <t>李鹤</t>
  </si>
  <si>
    <t>杨玉婧</t>
  </si>
  <si>
    <t>00004022</t>
  </si>
  <si>
    <t>夏媛媛</t>
  </si>
  <si>
    <t>组织员</t>
  </si>
  <si>
    <t>缺编紧贴</t>
  </si>
  <si>
    <t>合计</t>
  </si>
  <si>
    <t>表1-1</t>
  </si>
  <si>
    <t>单位（盖章）：物理系</t>
  </si>
  <si>
    <t xml:space="preserve">   年   月   日</t>
  </si>
  <si>
    <t>序号</t>
  </si>
  <si>
    <t>工号</t>
  </si>
  <si>
    <t>姓名</t>
  </si>
  <si>
    <t>人员类别</t>
  </si>
  <si>
    <t>岗位类别</t>
  </si>
  <si>
    <t>选择津贴类别</t>
  </si>
  <si>
    <t>津贴拨付标准</t>
  </si>
  <si>
    <t>编制数</t>
  </si>
  <si>
    <t>在岗月数</t>
  </si>
  <si>
    <r>
      <t xml:space="preserve">应拨付津贴数额
</t>
    </r>
    <r>
      <rPr>
        <b/>
        <sz val="10"/>
        <rFont val="宋体"/>
        <family val="0"/>
      </rPr>
      <t>（单位：元）</t>
    </r>
  </si>
  <si>
    <t>已发月津贴标准</t>
  </si>
  <si>
    <t>已发津贴总额</t>
  </si>
  <si>
    <t>补发津贴</t>
  </si>
  <si>
    <t>备注</t>
  </si>
  <si>
    <r>
      <t>0</t>
    </r>
    <r>
      <rPr>
        <sz val="10"/>
        <rFont val="宋体"/>
        <family val="0"/>
      </rPr>
      <t>0001982</t>
    </r>
  </si>
  <si>
    <t>00003930</t>
  </si>
  <si>
    <t>刘永金</t>
  </si>
  <si>
    <t>选教学初职</t>
  </si>
  <si>
    <t>00004088</t>
  </si>
  <si>
    <t>赵鹏</t>
  </si>
  <si>
    <r>
      <t>0</t>
    </r>
    <r>
      <rPr>
        <sz val="10"/>
        <rFont val="宋体"/>
        <family val="0"/>
      </rPr>
      <t>0000686</t>
    </r>
  </si>
  <si>
    <t>合计</t>
  </si>
  <si>
    <r>
      <t>物理系2022</t>
    </r>
    <r>
      <rPr>
        <b/>
        <sz val="16"/>
        <rFont val="宋体"/>
        <family val="0"/>
      </rPr>
      <t>年全体教师大会考勤统计</t>
    </r>
  </si>
  <si>
    <r>
      <t>6.3</t>
    </r>
    <r>
      <rPr>
        <b/>
        <sz val="12"/>
        <rFont val="宋体"/>
        <family val="0"/>
      </rPr>
      <t>0</t>
    </r>
  </si>
  <si>
    <t>王通</t>
  </si>
  <si>
    <r>
      <t>0</t>
    </r>
    <r>
      <rPr>
        <sz val="10"/>
        <rFont val="宋体"/>
        <family val="0"/>
      </rPr>
      <t>0001982</t>
    </r>
  </si>
  <si>
    <t>编内</t>
  </si>
  <si>
    <t>专任教师</t>
  </si>
  <si>
    <r>
      <t>0</t>
    </r>
    <r>
      <rPr>
        <sz val="10"/>
        <rFont val="宋体"/>
        <family val="0"/>
      </rPr>
      <t>0001975</t>
    </r>
  </si>
  <si>
    <r>
      <t>0</t>
    </r>
    <r>
      <rPr>
        <sz val="10"/>
        <rFont val="宋体"/>
        <family val="0"/>
      </rPr>
      <t>0001789</t>
    </r>
  </si>
  <si>
    <r>
      <t>0</t>
    </r>
    <r>
      <rPr>
        <sz val="10"/>
        <rFont val="宋体"/>
        <family val="0"/>
      </rPr>
      <t>0003084</t>
    </r>
  </si>
  <si>
    <r>
      <t>0</t>
    </r>
    <r>
      <rPr>
        <sz val="10"/>
        <rFont val="宋体"/>
        <family val="0"/>
      </rPr>
      <t>0003120</t>
    </r>
  </si>
  <si>
    <r>
      <t>0</t>
    </r>
    <r>
      <rPr>
        <sz val="10"/>
        <rFont val="宋体"/>
        <family val="0"/>
      </rPr>
      <t>0003165</t>
    </r>
  </si>
  <si>
    <r>
      <t>0</t>
    </r>
    <r>
      <rPr>
        <sz val="10"/>
        <rFont val="宋体"/>
        <family val="0"/>
      </rPr>
      <t>0000792</t>
    </r>
  </si>
  <si>
    <r>
      <t>0</t>
    </r>
    <r>
      <rPr>
        <sz val="10"/>
        <rFont val="宋体"/>
        <family val="0"/>
      </rPr>
      <t>0002729</t>
    </r>
  </si>
  <si>
    <t>教学副高</t>
  </si>
  <si>
    <r>
      <t>0</t>
    </r>
    <r>
      <rPr>
        <sz val="10"/>
        <rFont val="宋体"/>
        <family val="0"/>
      </rPr>
      <t>0003313</t>
    </r>
  </si>
  <si>
    <r>
      <t>0</t>
    </r>
    <r>
      <rPr>
        <sz val="10"/>
        <rFont val="宋体"/>
        <family val="0"/>
      </rPr>
      <t>0001984</t>
    </r>
  </si>
  <si>
    <t>辛伟</t>
  </si>
  <si>
    <r>
      <t>0</t>
    </r>
    <r>
      <rPr>
        <sz val="10"/>
        <rFont val="宋体"/>
        <family val="0"/>
      </rPr>
      <t>0003574</t>
    </r>
  </si>
  <si>
    <r>
      <t>0</t>
    </r>
    <r>
      <rPr>
        <sz val="10"/>
        <rFont val="宋体"/>
        <family val="0"/>
      </rPr>
      <t>0002766</t>
    </r>
  </si>
  <si>
    <t>00003685</t>
  </si>
  <si>
    <t>卢树弟</t>
  </si>
  <si>
    <t>马德强</t>
  </si>
  <si>
    <t>00004026</t>
  </si>
  <si>
    <t>李旺</t>
  </si>
  <si>
    <r>
      <t>0</t>
    </r>
    <r>
      <rPr>
        <sz val="10"/>
        <rFont val="宋体"/>
        <family val="0"/>
      </rPr>
      <t>0003498</t>
    </r>
  </si>
  <si>
    <r>
      <t>0</t>
    </r>
    <r>
      <rPr>
        <sz val="10"/>
        <rFont val="宋体"/>
        <family val="0"/>
      </rPr>
      <t>0003468</t>
    </r>
  </si>
  <si>
    <r>
      <t>0</t>
    </r>
    <r>
      <rPr>
        <sz val="10"/>
        <rFont val="宋体"/>
        <family val="0"/>
      </rPr>
      <t>0003037</t>
    </r>
  </si>
  <si>
    <r>
      <t>0</t>
    </r>
    <r>
      <rPr>
        <sz val="10"/>
        <rFont val="宋体"/>
        <family val="0"/>
      </rPr>
      <t>0002728</t>
    </r>
  </si>
  <si>
    <t>张颖</t>
  </si>
  <si>
    <r>
      <t>0</t>
    </r>
    <r>
      <rPr>
        <sz val="10"/>
        <rFont val="宋体"/>
        <family val="0"/>
      </rPr>
      <t>0001988</t>
    </r>
  </si>
  <si>
    <r>
      <t>0</t>
    </r>
    <r>
      <rPr>
        <sz val="10"/>
        <rFont val="宋体"/>
        <family val="0"/>
      </rPr>
      <t>0003112</t>
    </r>
  </si>
  <si>
    <r>
      <t>0</t>
    </r>
    <r>
      <rPr>
        <sz val="10"/>
        <rFont val="宋体"/>
        <family val="0"/>
      </rPr>
      <t>0002769</t>
    </r>
  </si>
  <si>
    <t>刘鑫</t>
  </si>
  <si>
    <r>
      <t>0</t>
    </r>
    <r>
      <rPr>
        <sz val="10"/>
        <rFont val="宋体"/>
        <family val="0"/>
      </rPr>
      <t>0003577</t>
    </r>
  </si>
  <si>
    <r>
      <t>0</t>
    </r>
    <r>
      <rPr>
        <sz val="10"/>
        <rFont val="宋体"/>
        <family val="0"/>
      </rPr>
      <t>0003448</t>
    </r>
  </si>
  <si>
    <r>
      <t>0</t>
    </r>
    <r>
      <rPr>
        <sz val="10"/>
        <rFont val="宋体"/>
        <family val="0"/>
      </rPr>
      <t>0003684</t>
    </r>
  </si>
  <si>
    <t>原方方</t>
  </si>
  <si>
    <t>教学中职</t>
  </si>
  <si>
    <r>
      <t>0</t>
    </r>
    <r>
      <rPr>
        <sz val="10"/>
        <rFont val="宋体"/>
        <family val="0"/>
      </rPr>
      <t>0003922</t>
    </r>
  </si>
  <si>
    <t>庄萃萃</t>
  </si>
  <si>
    <t>00003968</t>
  </si>
  <si>
    <t>杨名超</t>
  </si>
  <si>
    <t>张星</t>
  </si>
  <si>
    <r>
      <t>0</t>
    </r>
    <r>
      <rPr>
        <sz val="10"/>
        <rFont val="宋体"/>
        <family val="0"/>
      </rPr>
      <t>0002184</t>
    </r>
  </si>
  <si>
    <r>
      <t>0</t>
    </r>
    <r>
      <rPr>
        <sz val="10"/>
        <rFont val="宋体"/>
        <family val="0"/>
      </rPr>
      <t>0003434</t>
    </r>
  </si>
  <si>
    <t>学生工作</t>
  </si>
  <si>
    <t>选教学中职</t>
  </si>
  <si>
    <t>10-3天</t>
  </si>
  <si>
    <t>202209三天病假</t>
  </si>
  <si>
    <r>
      <t>0</t>
    </r>
    <r>
      <rPr>
        <sz val="10"/>
        <rFont val="宋体"/>
        <family val="0"/>
      </rPr>
      <t>0003865</t>
    </r>
  </si>
  <si>
    <t>尹一楠</t>
  </si>
  <si>
    <t>20211016-20220324产假，20220324销假</t>
  </si>
  <si>
    <t>00003930</t>
  </si>
  <si>
    <t>刘永金</t>
  </si>
  <si>
    <t>选教学初职/中职</t>
  </si>
  <si>
    <t>2008 2556</t>
  </si>
  <si>
    <t>5+4</t>
  </si>
  <si>
    <t>据20220504校教字202215号文，按一般教学事故给予通报批评，扣发一个月岗位业绩津贴；202207聘专业技术十级，202209执行专业技术十级补充绩效和津贴标准，并补发202208补充绩效差额</t>
  </si>
  <si>
    <t>00004088</t>
  </si>
  <si>
    <t>赵鹏</t>
  </si>
  <si>
    <t>选教学初职</t>
  </si>
  <si>
    <t>专职辅导员</t>
  </si>
  <si>
    <r>
      <t>0</t>
    </r>
    <r>
      <rPr>
        <sz val="10"/>
        <rFont val="宋体"/>
        <family val="0"/>
      </rPr>
      <t>0000686</t>
    </r>
  </si>
  <si>
    <t>管理中层</t>
  </si>
  <si>
    <r>
      <t>0</t>
    </r>
    <r>
      <rPr>
        <sz val="10"/>
        <rFont val="宋体"/>
        <family val="0"/>
      </rPr>
      <t>0001914</t>
    </r>
  </si>
  <si>
    <r>
      <t>0</t>
    </r>
    <r>
      <rPr>
        <sz val="10"/>
        <rFont val="宋体"/>
        <family val="0"/>
      </rPr>
      <t>0002188</t>
    </r>
  </si>
  <si>
    <t>办公室主任</t>
  </si>
  <si>
    <r>
      <t>0</t>
    </r>
    <r>
      <rPr>
        <sz val="10"/>
        <rFont val="宋体"/>
        <family val="0"/>
      </rPr>
      <t>0003152</t>
    </r>
  </si>
  <si>
    <t>实验员</t>
  </si>
  <si>
    <r>
      <t>0</t>
    </r>
    <r>
      <rPr>
        <sz val="10"/>
        <rFont val="宋体"/>
        <family val="0"/>
      </rPr>
      <t>0000543</t>
    </r>
  </si>
  <si>
    <r>
      <t>0</t>
    </r>
    <r>
      <rPr>
        <sz val="10"/>
        <rFont val="宋体"/>
        <family val="0"/>
      </rPr>
      <t>0003413</t>
    </r>
  </si>
  <si>
    <r>
      <t>0</t>
    </r>
    <r>
      <rPr>
        <sz val="10"/>
        <rFont val="宋体"/>
        <family val="0"/>
      </rPr>
      <t>0003592</t>
    </r>
  </si>
  <si>
    <t>人事代理</t>
  </si>
  <si>
    <r>
      <t>0</t>
    </r>
    <r>
      <rPr>
        <sz val="10"/>
        <rFont val="宋体"/>
        <family val="0"/>
      </rPr>
      <t>0003573</t>
    </r>
  </si>
  <si>
    <r>
      <t>0</t>
    </r>
    <r>
      <rPr>
        <sz val="10"/>
        <rFont val="宋体"/>
        <family val="0"/>
      </rPr>
      <t>0003938</t>
    </r>
  </si>
  <si>
    <t>李鹤</t>
  </si>
  <si>
    <t>教辅初职</t>
  </si>
  <si>
    <t>00003957</t>
  </si>
  <si>
    <t>杨玉婧</t>
  </si>
  <si>
    <t>00004022</t>
  </si>
  <si>
    <t>夏媛媛</t>
  </si>
  <si>
    <t>组织员</t>
  </si>
  <si>
    <t>00004165</t>
  </si>
  <si>
    <t>王通</t>
  </si>
  <si>
    <t>教学秘书</t>
  </si>
  <si>
    <t>管理科员</t>
  </si>
  <si>
    <t>1月25日报到</t>
  </si>
  <si>
    <t>根据超（缺）编情况扣（补）津贴数额</t>
  </si>
  <si>
    <t>人事处审核意见：</t>
  </si>
  <si>
    <t>主管校领导审批意见：</t>
  </si>
  <si>
    <r>
      <t xml:space="preserve">河北科技师范学院
</t>
    </r>
    <r>
      <rPr>
        <b/>
        <sz val="16"/>
        <rFont val="宋体"/>
        <family val="0"/>
      </rPr>
      <t>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年二级教学单位人员津贴拨付类别选择及拨付总额汇总表</t>
    </r>
  </si>
  <si>
    <t>管理初职</t>
  </si>
  <si>
    <r>
      <t>河北科技师范学院
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党政管理和教辅单位津贴结算明细表</t>
    </r>
  </si>
  <si>
    <t>管理初职</t>
  </si>
  <si>
    <t>教学秘书</t>
  </si>
  <si>
    <t>单位：物理系</t>
  </si>
  <si>
    <t>津贴类别</t>
  </si>
  <si>
    <r>
      <t>0</t>
    </r>
    <r>
      <rPr>
        <sz val="10"/>
        <rFont val="宋体"/>
        <family val="0"/>
      </rPr>
      <t>0001982</t>
    </r>
  </si>
  <si>
    <r>
      <t>0</t>
    </r>
    <r>
      <rPr>
        <sz val="10"/>
        <rFont val="宋体"/>
        <family val="0"/>
      </rPr>
      <t>0001975</t>
    </r>
  </si>
  <si>
    <r>
      <t>0</t>
    </r>
    <r>
      <rPr>
        <sz val="10"/>
        <rFont val="宋体"/>
        <family val="0"/>
      </rPr>
      <t>0001789</t>
    </r>
  </si>
  <si>
    <r>
      <t>0</t>
    </r>
    <r>
      <rPr>
        <sz val="10"/>
        <rFont val="宋体"/>
        <family val="0"/>
      </rPr>
      <t>0003084</t>
    </r>
  </si>
  <si>
    <r>
      <t>0</t>
    </r>
    <r>
      <rPr>
        <sz val="10"/>
        <rFont val="宋体"/>
        <family val="0"/>
      </rPr>
      <t>0003120</t>
    </r>
  </si>
  <si>
    <r>
      <t>0</t>
    </r>
    <r>
      <rPr>
        <sz val="10"/>
        <rFont val="宋体"/>
        <family val="0"/>
      </rPr>
      <t>0003165</t>
    </r>
  </si>
  <si>
    <r>
      <t>0</t>
    </r>
    <r>
      <rPr>
        <sz val="10"/>
        <rFont val="宋体"/>
        <family val="0"/>
      </rPr>
      <t>0000792</t>
    </r>
  </si>
  <si>
    <r>
      <t>0</t>
    </r>
    <r>
      <rPr>
        <sz val="10"/>
        <rFont val="宋体"/>
        <family val="0"/>
      </rPr>
      <t>0002729</t>
    </r>
  </si>
  <si>
    <r>
      <t>0</t>
    </r>
    <r>
      <rPr>
        <sz val="10"/>
        <rFont val="宋体"/>
        <family val="0"/>
      </rPr>
      <t>0003313</t>
    </r>
  </si>
  <si>
    <r>
      <t>0</t>
    </r>
    <r>
      <rPr>
        <sz val="10"/>
        <rFont val="宋体"/>
        <family val="0"/>
      </rPr>
      <t>0001984</t>
    </r>
  </si>
  <si>
    <r>
      <t>0</t>
    </r>
    <r>
      <rPr>
        <sz val="10"/>
        <rFont val="宋体"/>
        <family val="0"/>
      </rPr>
      <t>0003574</t>
    </r>
  </si>
  <si>
    <r>
      <t>0</t>
    </r>
    <r>
      <rPr>
        <sz val="10"/>
        <rFont val="宋体"/>
        <family val="0"/>
      </rPr>
      <t>0002766</t>
    </r>
  </si>
  <si>
    <t>00003685</t>
  </si>
  <si>
    <t>00004026</t>
  </si>
  <si>
    <r>
      <t>0</t>
    </r>
    <r>
      <rPr>
        <sz val="10"/>
        <rFont val="宋体"/>
        <family val="0"/>
      </rPr>
      <t>0003498</t>
    </r>
  </si>
  <si>
    <r>
      <t>0</t>
    </r>
    <r>
      <rPr>
        <sz val="10"/>
        <rFont val="宋体"/>
        <family val="0"/>
      </rPr>
      <t>0003468</t>
    </r>
  </si>
  <si>
    <r>
      <t>0</t>
    </r>
    <r>
      <rPr>
        <sz val="10"/>
        <rFont val="宋体"/>
        <family val="0"/>
      </rPr>
      <t>0003037</t>
    </r>
  </si>
  <si>
    <r>
      <t>0</t>
    </r>
    <r>
      <rPr>
        <sz val="10"/>
        <rFont val="宋体"/>
        <family val="0"/>
      </rPr>
      <t>0002728</t>
    </r>
  </si>
  <si>
    <r>
      <t>0</t>
    </r>
    <r>
      <rPr>
        <sz val="10"/>
        <rFont val="宋体"/>
        <family val="0"/>
      </rPr>
      <t>0001988</t>
    </r>
  </si>
  <si>
    <r>
      <t>0</t>
    </r>
    <r>
      <rPr>
        <sz val="10"/>
        <rFont val="宋体"/>
        <family val="0"/>
      </rPr>
      <t>0003112</t>
    </r>
  </si>
  <si>
    <r>
      <t>0</t>
    </r>
    <r>
      <rPr>
        <sz val="10"/>
        <rFont val="宋体"/>
        <family val="0"/>
      </rPr>
      <t>0002769</t>
    </r>
  </si>
  <si>
    <r>
      <t>0</t>
    </r>
    <r>
      <rPr>
        <sz val="10"/>
        <rFont val="宋体"/>
        <family val="0"/>
      </rPr>
      <t>0003577</t>
    </r>
  </si>
  <si>
    <r>
      <t>0</t>
    </r>
    <r>
      <rPr>
        <sz val="10"/>
        <rFont val="宋体"/>
        <family val="0"/>
      </rPr>
      <t>0002184</t>
    </r>
  </si>
  <si>
    <r>
      <t>0</t>
    </r>
    <r>
      <rPr>
        <sz val="10"/>
        <rFont val="宋体"/>
        <family val="0"/>
      </rPr>
      <t>0003448</t>
    </r>
  </si>
  <si>
    <r>
      <t>0</t>
    </r>
    <r>
      <rPr>
        <sz val="10"/>
        <rFont val="宋体"/>
        <family val="0"/>
      </rPr>
      <t>0003684</t>
    </r>
  </si>
  <si>
    <r>
      <t>0</t>
    </r>
    <r>
      <rPr>
        <sz val="10"/>
        <rFont val="宋体"/>
        <family val="0"/>
      </rPr>
      <t>0003922</t>
    </r>
  </si>
  <si>
    <t>00003968</t>
  </si>
  <si>
    <r>
      <t>0</t>
    </r>
    <r>
      <rPr>
        <sz val="10"/>
        <rFont val="宋体"/>
        <family val="0"/>
      </rPr>
      <t>0003434</t>
    </r>
  </si>
  <si>
    <r>
      <t>0</t>
    </r>
    <r>
      <rPr>
        <sz val="10"/>
        <rFont val="宋体"/>
        <family val="0"/>
      </rPr>
      <t>0003865</t>
    </r>
  </si>
  <si>
    <t>00003930</t>
  </si>
  <si>
    <t>00004088</t>
  </si>
  <si>
    <t>赵鹏</t>
  </si>
  <si>
    <r>
      <t>0</t>
    </r>
    <r>
      <rPr>
        <sz val="10"/>
        <rFont val="宋体"/>
        <family val="0"/>
      </rPr>
      <t>0000686</t>
    </r>
  </si>
  <si>
    <r>
      <t>0</t>
    </r>
    <r>
      <rPr>
        <sz val="10"/>
        <rFont val="宋体"/>
        <family val="0"/>
      </rPr>
      <t>0001914</t>
    </r>
  </si>
  <si>
    <r>
      <t>0</t>
    </r>
    <r>
      <rPr>
        <sz val="10"/>
        <rFont val="宋体"/>
        <family val="0"/>
      </rPr>
      <t>0002188</t>
    </r>
  </si>
  <si>
    <r>
      <t>0</t>
    </r>
    <r>
      <rPr>
        <sz val="10"/>
        <rFont val="宋体"/>
        <family val="0"/>
      </rPr>
      <t>0003152</t>
    </r>
  </si>
  <si>
    <r>
      <t>0</t>
    </r>
    <r>
      <rPr>
        <sz val="10"/>
        <rFont val="宋体"/>
        <family val="0"/>
      </rPr>
      <t>0000543</t>
    </r>
  </si>
  <si>
    <r>
      <t>0</t>
    </r>
    <r>
      <rPr>
        <sz val="10"/>
        <rFont val="宋体"/>
        <family val="0"/>
      </rPr>
      <t>0003413</t>
    </r>
  </si>
  <si>
    <r>
      <t>0</t>
    </r>
    <r>
      <rPr>
        <sz val="10"/>
        <rFont val="宋体"/>
        <family val="0"/>
      </rPr>
      <t>0003592</t>
    </r>
  </si>
  <si>
    <r>
      <t>0</t>
    </r>
    <r>
      <rPr>
        <sz val="10"/>
        <rFont val="宋体"/>
        <family val="0"/>
      </rPr>
      <t>0003573</t>
    </r>
  </si>
  <si>
    <r>
      <t>0</t>
    </r>
    <r>
      <rPr>
        <sz val="10"/>
        <rFont val="宋体"/>
        <family val="0"/>
      </rPr>
      <t>0003938</t>
    </r>
  </si>
  <si>
    <t>00003957</t>
  </si>
  <si>
    <t>00004022</t>
  </si>
  <si>
    <t>夏媛媛</t>
  </si>
  <si>
    <t>00004165</t>
  </si>
  <si>
    <t>王通</t>
  </si>
  <si>
    <t>00001777</t>
  </si>
  <si>
    <t>机电学院</t>
  </si>
  <si>
    <t>00002080</t>
  </si>
  <si>
    <t>刘金华</t>
  </si>
  <si>
    <t>河北科技师范学院物理系2022年教学工作量核算表</t>
  </si>
  <si>
    <t>在岗月数</t>
  </si>
  <si>
    <t xml:space="preserve"> 注：2022年教学工作量平均值为604.12,平均工作量的40%为241.65，平均工作量的1/6为100.69</t>
  </si>
  <si>
    <t>高忠明</t>
  </si>
  <si>
    <t>王鸿雁</t>
  </si>
  <si>
    <t>2022年物理系教师上课通勤次数统计表</t>
  </si>
  <si>
    <r>
      <t>注：1、本统计表统计时间为202</t>
    </r>
    <r>
      <rPr>
        <sz val="12"/>
        <rFont val="宋体"/>
        <family val="0"/>
      </rPr>
      <t>2年1月1日至2022年12月31日；2</t>
    </r>
    <r>
      <rPr>
        <sz val="12"/>
        <rFont val="宋体"/>
        <family val="0"/>
      </rPr>
      <t xml:space="preserve">、本统计表统计的数据为全系大会出勤情况，不含其它会议出勤次数；3、本统计表数据来源于出勤大会的本人签字                                   </t>
    </r>
  </si>
  <si>
    <r>
      <t>0</t>
    </r>
    <r>
      <rPr>
        <sz val="11"/>
        <rFont val="宋体"/>
        <family val="0"/>
      </rPr>
      <t>0002728</t>
    </r>
  </si>
  <si>
    <r>
      <t>0</t>
    </r>
    <r>
      <rPr>
        <sz val="11"/>
        <rFont val="宋体"/>
        <family val="0"/>
      </rPr>
      <t>0001988</t>
    </r>
  </si>
  <si>
    <r>
      <t>0</t>
    </r>
    <r>
      <rPr>
        <sz val="11"/>
        <rFont val="宋体"/>
        <family val="0"/>
      </rPr>
      <t>0003112</t>
    </r>
  </si>
  <si>
    <r>
      <t>0</t>
    </r>
    <r>
      <rPr>
        <sz val="11"/>
        <rFont val="宋体"/>
        <family val="0"/>
      </rPr>
      <t>0002769</t>
    </r>
  </si>
  <si>
    <r>
      <t>0</t>
    </r>
    <r>
      <rPr>
        <sz val="11"/>
        <rFont val="宋体"/>
        <family val="0"/>
      </rPr>
      <t>0003577</t>
    </r>
  </si>
  <si>
    <r>
      <t>0</t>
    </r>
    <r>
      <rPr>
        <sz val="11"/>
        <rFont val="宋体"/>
        <family val="0"/>
      </rPr>
      <t>0002184</t>
    </r>
  </si>
  <si>
    <r>
      <t>0</t>
    </r>
    <r>
      <rPr>
        <sz val="11"/>
        <rFont val="宋体"/>
        <family val="0"/>
      </rPr>
      <t>0003448</t>
    </r>
  </si>
  <si>
    <r>
      <t>0</t>
    </r>
    <r>
      <rPr>
        <sz val="11"/>
        <color indexed="10"/>
        <rFont val="宋体"/>
        <family val="0"/>
      </rPr>
      <t>0003684</t>
    </r>
  </si>
  <si>
    <r>
      <t>物理系202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年4%津贴分配明细表</t>
    </r>
  </si>
  <si>
    <t>张洪鑫</t>
  </si>
  <si>
    <t>俞金洋</t>
  </si>
  <si>
    <t>王平山</t>
  </si>
  <si>
    <t>安志远</t>
  </si>
  <si>
    <t>陈晓彤</t>
  </si>
  <si>
    <t>徐鹏</t>
  </si>
  <si>
    <t>冯钊</t>
  </si>
  <si>
    <t>刘杨</t>
  </si>
  <si>
    <t>张帆</t>
  </si>
  <si>
    <t>康泰医学</t>
  </si>
  <si>
    <t>高级工程师</t>
  </si>
  <si>
    <t>外聘教师专项拨款（60%）</t>
  </si>
  <si>
    <t>外聘教师酬金</t>
  </si>
  <si>
    <t>超工作量+通勤+毕业论文+兼职教秘津贴+外聘教师酬金+外聘教师专项拨款</t>
  </si>
  <si>
    <t>物理系2022年教师超工作量津贴计算表</t>
  </si>
  <si>
    <t>外聘教师酬金（40%）</t>
  </si>
  <si>
    <r>
      <t>0</t>
    </r>
    <r>
      <rPr>
        <sz val="10"/>
        <rFont val="宋体"/>
        <family val="0"/>
      </rPr>
      <t>0001982</t>
    </r>
  </si>
  <si>
    <r>
      <t>0</t>
    </r>
    <r>
      <rPr>
        <sz val="10"/>
        <rFont val="宋体"/>
        <family val="0"/>
      </rPr>
      <t>0001975</t>
    </r>
  </si>
  <si>
    <r>
      <t>0</t>
    </r>
    <r>
      <rPr>
        <sz val="10"/>
        <rFont val="宋体"/>
        <family val="0"/>
      </rPr>
      <t>0001789</t>
    </r>
  </si>
  <si>
    <r>
      <t>0</t>
    </r>
    <r>
      <rPr>
        <sz val="10"/>
        <rFont val="宋体"/>
        <family val="0"/>
      </rPr>
      <t>0003084</t>
    </r>
  </si>
  <si>
    <r>
      <t>0</t>
    </r>
    <r>
      <rPr>
        <sz val="10"/>
        <rFont val="宋体"/>
        <family val="0"/>
      </rPr>
      <t>0003120</t>
    </r>
  </si>
  <si>
    <r>
      <t>0</t>
    </r>
    <r>
      <rPr>
        <sz val="10"/>
        <rFont val="宋体"/>
        <family val="0"/>
      </rPr>
      <t>0003165</t>
    </r>
  </si>
  <si>
    <r>
      <t>0</t>
    </r>
    <r>
      <rPr>
        <sz val="10"/>
        <rFont val="宋体"/>
        <family val="0"/>
      </rPr>
      <t>0000792</t>
    </r>
  </si>
  <si>
    <r>
      <t>0</t>
    </r>
    <r>
      <rPr>
        <sz val="10"/>
        <rFont val="宋体"/>
        <family val="0"/>
      </rPr>
      <t>0002729</t>
    </r>
  </si>
  <si>
    <r>
      <t>0</t>
    </r>
    <r>
      <rPr>
        <sz val="10"/>
        <rFont val="宋体"/>
        <family val="0"/>
      </rPr>
      <t>0003313</t>
    </r>
  </si>
  <si>
    <r>
      <t>0</t>
    </r>
    <r>
      <rPr>
        <sz val="10"/>
        <rFont val="宋体"/>
        <family val="0"/>
      </rPr>
      <t>0001984</t>
    </r>
  </si>
  <si>
    <r>
      <t>0</t>
    </r>
    <r>
      <rPr>
        <sz val="10"/>
        <rFont val="宋体"/>
        <family val="0"/>
      </rPr>
      <t>0002766</t>
    </r>
  </si>
  <si>
    <r>
      <t>0</t>
    </r>
    <r>
      <rPr>
        <sz val="10"/>
        <rFont val="宋体"/>
        <family val="0"/>
      </rPr>
      <t>0003498</t>
    </r>
  </si>
  <si>
    <r>
      <t>0</t>
    </r>
    <r>
      <rPr>
        <sz val="10"/>
        <rFont val="宋体"/>
        <family val="0"/>
      </rPr>
      <t>0003468</t>
    </r>
  </si>
  <si>
    <r>
      <t>0</t>
    </r>
    <r>
      <rPr>
        <sz val="10"/>
        <rFont val="宋体"/>
        <family val="0"/>
      </rPr>
      <t>0003037</t>
    </r>
  </si>
  <si>
    <r>
      <t>0</t>
    </r>
    <r>
      <rPr>
        <sz val="10"/>
        <rFont val="宋体"/>
        <family val="0"/>
      </rPr>
      <t>0002728</t>
    </r>
  </si>
  <si>
    <r>
      <t>0</t>
    </r>
    <r>
      <rPr>
        <sz val="10"/>
        <rFont val="宋体"/>
        <family val="0"/>
      </rPr>
      <t>0001988</t>
    </r>
  </si>
  <si>
    <r>
      <t>0</t>
    </r>
    <r>
      <rPr>
        <sz val="10"/>
        <rFont val="宋体"/>
        <family val="0"/>
      </rPr>
      <t>0003112</t>
    </r>
  </si>
  <si>
    <r>
      <t>0</t>
    </r>
    <r>
      <rPr>
        <sz val="10"/>
        <rFont val="宋体"/>
        <family val="0"/>
      </rPr>
      <t>0002769</t>
    </r>
  </si>
  <si>
    <r>
      <t>0</t>
    </r>
    <r>
      <rPr>
        <sz val="10"/>
        <rFont val="宋体"/>
        <family val="0"/>
      </rPr>
      <t>0003577</t>
    </r>
  </si>
  <si>
    <r>
      <t>0</t>
    </r>
    <r>
      <rPr>
        <sz val="10"/>
        <rFont val="宋体"/>
        <family val="0"/>
      </rPr>
      <t>0002184</t>
    </r>
  </si>
  <si>
    <r>
      <t>0</t>
    </r>
    <r>
      <rPr>
        <sz val="10"/>
        <rFont val="宋体"/>
        <family val="0"/>
      </rPr>
      <t>0003448</t>
    </r>
  </si>
  <si>
    <r>
      <t>0</t>
    </r>
    <r>
      <rPr>
        <sz val="10"/>
        <color indexed="10"/>
        <rFont val="宋体"/>
        <family val="0"/>
      </rPr>
      <t>0003684</t>
    </r>
  </si>
  <si>
    <r>
      <t>0</t>
    </r>
    <r>
      <rPr>
        <sz val="10"/>
        <rFont val="宋体"/>
        <family val="0"/>
      </rPr>
      <t>0003922</t>
    </r>
  </si>
  <si>
    <r>
      <t>0</t>
    </r>
    <r>
      <rPr>
        <sz val="10"/>
        <rFont val="宋体"/>
        <family val="0"/>
      </rPr>
      <t>0003434</t>
    </r>
  </si>
  <si>
    <r>
      <t>0</t>
    </r>
    <r>
      <rPr>
        <sz val="10"/>
        <rFont val="宋体"/>
        <family val="0"/>
      </rPr>
      <t>0003865</t>
    </r>
  </si>
  <si>
    <r>
      <t>0</t>
    </r>
    <r>
      <rPr>
        <sz val="10"/>
        <rFont val="宋体"/>
        <family val="0"/>
      </rPr>
      <t>0000686</t>
    </r>
  </si>
  <si>
    <r>
      <t>0</t>
    </r>
    <r>
      <rPr>
        <sz val="10"/>
        <rFont val="宋体"/>
        <family val="0"/>
      </rPr>
      <t>0001914</t>
    </r>
  </si>
  <si>
    <r>
      <t>0</t>
    </r>
    <r>
      <rPr>
        <sz val="10"/>
        <rFont val="宋体"/>
        <family val="0"/>
      </rPr>
      <t>0002188</t>
    </r>
  </si>
  <si>
    <r>
      <t>0</t>
    </r>
    <r>
      <rPr>
        <sz val="10"/>
        <rFont val="宋体"/>
        <family val="0"/>
      </rPr>
      <t>0003152</t>
    </r>
  </si>
  <si>
    <r>
      <t>0</t>
    </r>
    <r>
      <rPr>
        <sz val="10"/>
        <rFont val="宋体"/>
        <family val="0"/>
      </rPr>
      <t>0000543</t>
    </r>
  </si>
  <si>
    <r>
      <t>0</t>
    </r>
    <r>
      <rPr>
        <sz val="10"/>
        <rFont val="宋体"/>
        <family val="0"/>
      </rPr>
      <t>0003413</t>
    </r>
  </si>
  <si>
    <r>
      <t>0</t>
    </r>
    <r>
      <rPr>
        <sz val="10"/>
        <rFont val="宋体"/>
        <family val="0"/>
      </rPr>
      <t>0003592</t>
    </r>
  </si>
  <si>
    <r>
      <t>0</t>
    </r>
    <r>
      <rPr>
        <sz val="10"/>
        <rFont val="宋体"/>
        <family val="0"/>
      </rPr>
      <t>0003573</t>
    </r>
  </si>
  <si>
    <r>
      <t>0</t>
    </r>
    <r>
      <rPr>
        <sz val="10"/>
        <rFont val="宋体"/>
        <family val="0"/>
      </rPr>
      <t>0003938</t>
    </r>
  </si>
  <si>
    <r>
      <t>说明：关于兼职教学秘书补助一项，杨淑云2022年1-3月份兼职教学秘书补助按总补助金额的</t>
    </r>
    <r>
      <rPr>
        <sz val="12"/>
        <rFont val="宋体"/>
        <family val="0"/>
      </rPr>
      <t>80%</t>
    </r>
    <r>
      <rPr>
        <sz val="12"/>
        <rFont val="宋体"/>
        <family val="0"/>
      </rPr>
      <t>补助，同实验室相关人员的按照</t>
    </r>
    <r>
      <rPr>
        <sz val="12"/>
        <rFont val="宋体"/>
        <family val="0"/>
      </rPr>
      <t>20%</t>
    </r>
    <r>
      <rPr>
        <sz val="12"/>
        <rFont val="宋体"/>
        <family val="0"/>
      </rPr>
      <t>补助。</t>
    </r>
  </si>
  <si>
    <r>
      <t>0</t>
    </r>
    <r>
      <rPr>
        <sz val="10"/>
        <rFont val="宋体"/>
        <family val="0"/>
      </rPr>
      <t>000</t>
    </r>
    <r>
      <rPr>
        <sz val="10"/>
        <rFont val="宋体"/>
        <family val="0"/>
      </rPr>
      <t>2076</t>
    </r>
  </si>
  <si>
    <t>文赫岩</t>
  </si>
  <si>
    <t>师范认证补贴</t>
  </si>
  <si>
    <t>疫情闭环值班补贴</t>
  </si>
  <si>
    <t>兼职财务预算员</t>
  </si>
  <si>
    <t>10-1月份42.56</t>
  </si>
  <si>
    <r>
      <t>0</t>
    </r>
    <r>
      <rPr>
        <sz val="10"/>
        <color indexed="10"/>
        <rFont val="宋体"/>
        <family val="0"/>
      </rPr>
      <t>0003574</t>
    </r>
  </si>
  <si>
    <t>22年9月-12月实践锻炼</t>
  </si>
  <si>
    <r>
      <t>物理系202</t>
    </r>
    <r>
      <rPr>
        <b/>
        <sz val="16"/>
        <rFont val="宋体"/>
        <family val="0"/>
      </rPr>
      <t>2</t>
    </r>
    <r>
      <rPr>
        <b/>
        <sz val="16"/>
        <rFont val="宋体"/>
        <family val="0"/>
      </rPr>
      <t>年年终津贴补发金额表</t>
    </r>
  </si>
  <si>
    <r>
      <t>河北科技师范学院
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年二级教学单位人员津贴拨付类别选择及拨付总额汇总表</t>
    </r>
  </si>
  <si>
    <t>说明：疫情闭环校内值班补贴系指疫情期间在校内值班按天计算，每天10元标准，含校内闭环值班、健康驿站及火车站接站值班等。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</si>
</sst>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);[Red]\(#,##0.00\)"/>
    <numFmt numFmtId="183" formatCode="0_);[Red]\(0\)"/>
  </numFmts>
  <fonts count="7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MS Sans Serif"/>
      <family val="2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SimSun"/>
      <family val="0"/>
    </font>
    <font>
      <sz val="11"/>
      <name val="SimSun"/>
      <family val="0"/>
    </font>
    <font>
      <b/>
      <sz val="11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mbria"/>
      <family val="0"/>
    </font>
    <font>
      <sz val="11"/>
      <name val="Cambria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FF0000"/>
      <name val="Cambria"/>
      <family val="0"/>
    </font>
    <font>
      <sz val="11"/>
      <color rgb="FFFF0000"/>
      <name val="宋体"/>
      <family val="0"/>
    </font>
    <font>
      <sz val="10"/>
      <color rgb="FFFF0000"/>
      <name val="Cambria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1" borderId="8" applyNumberFormat="0" applyAlignment="0" applyProtection="0"/>
    <xf numFmtId="0" fontId="56" fillId="30" borderId="5" applyNumberFormat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182" fontId="0" fillId="0" borderId="0" xfId="0" applyNumberFormat="1" applyAlignment="1">
      <alignment horizontal="center"/>
    </xf>
    <xf numFmtId="0" fontId="5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181" fontId="0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left" wrapText="1"/>
    </xf>
    <xf numFmtId="181" fontId="2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60" fillId="0" borderId="0" xfId="42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1" fillId="0" borderId="10" xfId="41" applyNumberFormat="1" applyFont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49" fontId="61" fillId="0" borderId="10" xfId="46" applyNumberFormat="1" applyFont="1" applyBorder="1" applyAlignment="1">
      <alignment horizontal="center" vertical="center" wrapText="1"/>
      <protection/>
    </xf>
    <xf numFmtId="49" fontId="61" fillId="0" borderId="10" xfId="40" applyNumberFormat="1" applyFont="1" applyBorder="1" applyAlignment="1">
      <alignment horizontal="center" vertical="center" wrapText="1"/>
      <protection/>
    </xf>
    <xf numFmtId="49" fontId="61" fillId="0" borderId="10" xfId="44" applyNumberFormat="1" applyFont="1" applyBorder="1" applyAlignment="1">
      <alignment horizontal="center" vertical="center" wrapText="1"/>
      <protection/>
    </xf>
    <xf numFmtId="49" fontId="61" fillId="0" borderId="10" xfId="43" applyNumberFormat="1" applyFont="1" applyBorder="1" applyAlignment="1">
      <alignment horizontal="center" vertical="center" wrapText="1"/>
      <protection/>
    </xf>
    <xf numFmtId="49" fontId="62" fillId="0" borderId="10" xfId="0" applyNumberFormat="1" applyFont="1" applyBorder="1" applyAlignment="1">
      <alignment horizontal="center" vertical="center" wrapText="1"/>
    </xf>
    <xf numFmtId="49" fontId="61" fillId="0" borderId="10" xfId="4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61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60" fillId="0" borderId="10" xfId="4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181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60" fillId="0" borderId="10" xfId="46" applyNumberFormat="1" applyFont="1" applyBorder="1" applyAlignment="1">
      <alignment horizontal="center" vertical="center" wrapText="1"/>
      <protection/>
    </xf>
    <xf numFmtId="49" fontId="6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0" fillId="0" borderId="10" xfId="41" applyNumberFormat="1" applyFont="1" applyFill="1" applyBorder="1" applyAlignment="1">
      <alignment horizontal="center" vertical="center" wrapText="1"/>
      <protection/>
    </xf>
    <xf numFmtId="49" fontId="60" fillId="0" borderId="10" xfId="47" applyNumberFormat="1" applyFont="1" applyBorder="1" applyAlignment="1">
      <alignment horizontal="center" vertical="center" wrapText="1"/>
      <protection/>
    </xf>
    <xf numFmtId="49" fontId="60" fillId="0" borderId="10" xfId="0" applyNumberFormat="1" applyFont="1" applyBorder="1" applyAlignment="1">
      <alignment horizontal="center" vertical="center"/>
    </xf>
    <xf numFmtId="49" fontId="60" fillId="0" borderId="13" xfId="42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49" fontId="60" fillId="0" borderId="10" xfId="40" applyNumberFormat="1" applyFont="1" applyBorder="1" applyAlignment="1">
      <alignment horizontal="center" vertical="center" wrapText="1"/>
      <protection/>
    </xf>
    <xf numFmtId="49" fontId="60" fillId="0" borderId="10" xfId="44" applyNumberFormat="1" applyFont="1" applyBorder="1" applyAlignment="1">
      <alignment horizontal="center" vertical="center" wrapText="1"/>
      <protection/>
    </xf>
    <xf numFmtId="49" fontId="60" fillId="0" borderId="10" xfId="43" applyNumberFormat="1" applyFont="1" applyBorder="1" applyAlignment="1">
      <alignment horizontal="center" vertical="center" wrapText="1"/>
      <protection/>
    </xf>
    <xf numFmtId="49" fontId="60" fillId="0" borderId="13" xfId="4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60" fillId="0" borderId="13" xfId="4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0" fillId="0" borderId="10" xfId="4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60" fillId="0" borderId="10" xfId="46" applyNumberFormat="1" applyFont="1" applyBorder="1" applyAlignment="1">
      <alignment horizontal="center" vertical="center" wrapText="1"/>
      <protection/>
    </xf>
    <xf numFmtId="49" fontId="6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60" fillId="0" borderId="10" xfId="41" applyNumberFormat="1" applyFont="1" applyFill="1" applyBorder="1" applyAlignment="1">
      <alignment horizontal="center" vertical="center" wrapText="1"/>
      <protection/>
    </xf>
    <xf numFmtId="49" fontId="60" fillId="0" borderId="10" xfId="4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/>
    </xf>
    <xf numFmtId="49" fontId="60" fillId="0" borderId="10" xfId="42" applyNumberFormat="1" applyFont="1" applyBorder="1" applyAlignment="1">
      <alignment horizontal="center" vertical="center" wrapText="1"/>
      <protection/>
    </xf>
    <xf numFmtId="49" fontId="63" fillId="0" borderId="10" xfId="0" applyNumberFormat="1" applyFont="1" applyBorder="1" applyAlignment="1">
      <alignment horizontal="center" vertical="center" wrapText="1"/>
    </xf>
    <xf numFmtId="49" fontId="60" fillId="32" borderId="10" xfId="42" applyNumberFormat="1" applyFont="1" applyFill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49" fontId="60" fillId="0" borderId="10" xfId="40" applyNumberFormat="1" applyFont="1" applyBorder="1" applyAlignment="1">
      <alignment horizontal="center" vertical="center" wrapText="1"/>
      <protection/>
    </xf>
    <xf numFmtId="49" fontId="60" fillId="0" borderId="10" xfId="44" applyNumberFormat="1" applyFont="1" applyBorder="1" applyAlignment="1">
      <alignment horizontal="center" vertical="center" wrapText="1"/>
      <protection/>
    </xf>
    <xf numFmtId="49" fontId="60" fillId="0" borderId="10" xfId="4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49" fontId="60" fillId="0" borderId="13" xfId="42" applyNumberFormat="1" applyFont="1" applyBorder="1" applyAlignment="1">
      <alignment horizontal="center" vertical="center" wrapText="1"/>
      <protection/>
    </xf>
    <xf numFmtId="49" fontId="60" fillId="0" borderId="15" xfId="4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181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60" fillId="0" borderId="10" xfId="46" applyNumberFormat="1" applyFont="1" applyFill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0" fillId="0" borderId="10" xfId="47" applyNumberFormat="1" applyFont="1" applyFill="1" applyBorder="1" applyAlignment="1">
      <alignment horizontal="center" vertical="center" wrapText="1"/>
      <protection/>
    </xf>
    <xf numFmtId="49" fontId="60" fillId="0" borderId="10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60" fillId="0" borderId="10" xfId="40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vertical="center" wrapText="1"/>
    </xf>
    <xf numFmtId="49" fontId="60" fillId="0" borderId="10" xfId="44" applyNumberFormat="1" applyFont="1" applyFill="1" applyBorder="1" applyAlignment="1">
      <alignment horizontal="center" vertical="center" wrapText="1"/>
      <protection/>
    </xf>
    <xf numFmtId="49" fontId="60" fillId="0" borderId="10" xfId="4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60" fillId="0" borderId="10" xfId="41" applyNumberFormat="1" applyFont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9" fontId="60" fillId="0" borderId="10" xfId="46" applyNumberFormat="1" applyFont="1" applyBorder="1" applyAlignment="1">
      <alignment horizontal="center" vertical="center" wrapText="1"/>
      <protection/>
    </xf>
    <xf numFmtId="49" fontId="60" fillId="0" borderId="10" xfId="0" applyNumberFormat="1" applyFont="1" applyBorder="1" applyAlignment="1">
      <alignment horizontal="center" wrapText="1"/>
    </xf>
    <xf numFmtId="18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0" fillId="0" borderId="10" xfId="41" applyNumberFormat="1" applyFont="1" applyFill="1" applyBorder="1" applyAlignment="1">
      <alignment horizontal="center" vertical="center" wrapText="1"/>
      <protection/>
    </xf>
    <xf numFmtId="49" fontId="60" fillId="0" borderId="10" xfId="47" applyNumberFormat="1" applyFont="1" applyBorder="1" applyAlignment="1">
      <alignment horizontal="center" vertical="center" wrapText="1"/>
      <protection/>
    </xf>
    <xf numFmtId="49" fontId="60" fillId="0" borderId="10" xfId="0" applyNumberFormat="1" applyFont="1" applyBorder="1" applyAlignment="1">
      <alignment horizontal="center" vertical="center" wrapText="1"/>
    </xf>
    <xf numFmtId="49" fontId="60" fillId="0" borderId="10" xfId="42" applyNumberFormat="1" applyFont="1" applyBorder="1" applyAlignment="1">
      <alignment horizontal="center" vertical="center" wrapText="1"/>
      <protection/>
    </xf>
    <xf numFmtId="49" fontId="63" fillId="0" borderId="10" xfId="0" applyNumberFormat="1" applyFont="1" applyBorder="1" applyAlignment="1">
      <alignment horizontal="center" vertical="center" wrapText="1"/>
    </xf>
    <xf numFmtId="49" fontId="60" fillId="0" borderId="10" xfId="42" applyNumberFormat="1" applyFont="1" applyFill="1" applyBorder="1" applyAlignment="1">
      <alignment horizontal="center" vertical="center" wrapText="1"/>
      <protection/>
    </xf>
    <xf numFmtId="49" fontId="60" fillId="0" borderId="10" xfId="40" applyNumberFormat="1" applyFont="1" applyBorder="1" applyAlignment="1">
      <alignment horizontal="center" vertical="center" wrapText="1"/>
      <protection/>
    </xf>
    <xf numFmtId="49" fontId="60" fillId="0" borderId="10" xfId="44" applyNumberFormat="1" applyFont="1" applyBorder="1" applyAlignment="1">
      <alignment horizontal="center" vertical="center" wrapText="1"/>
      <protection/>
    </xf>
    <xf numFmtId="49" fontId="60" fillId="0" borderId="10" xfId="4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58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58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9" fontId="61" fillId="0" borderId="10" xfId="41" applyNumberFormat="1" applyFont="1" applyBorder="1" applyAlignment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61" fillId="0" borderId="10" xfId="41" applyNumberFormat="1" applyFont="1" applyFill="1" applyBorder="1" applyAlignment="1">
      <alignment horizontal="center" vertical="center" wrapText="1"/>
      <protection/>
    </xf>
    <xf numFmtId="49" fontId="61" fillId="0" borderId="10" xfId="47" applyNumberFormat="1" applyFont="1" applyBorder="1" applyAlignment="1">
      <alignment horizontal="center" vertical="center" wrapText="1"/>
      <protection/>
    </xf>
    <xf numFmtId="49" fontId="64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180" fontId="58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49" fontId="64" fillId="0" borderId="10" xfId="0" applyNumberFormat="1" applyFont="1" applyBorder="1" applyAlignment="1">
      <alignment horizontal="center"/>
    </xf>
    <xf numFmtId="180" fontId="58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0" fillId="0" borderId="10" xfId="41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180" fontId="59" fillId="0" borderId="10" xfId="0" applyNumberFormat="1" applyFont="1" applyBorder="1" applyAlignment="1">
      <alignment horizontal="center"/>
    </xf>
    <xf numFmtId="180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60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49" fontId="60" fillId="0" borderId="10" xfId="47" applyNumberFormat="1" applyFont="1" applyBorder="1" applyAlignment="1">
      <alignment horizontal="center" vertical="center" wrapText="1"/>
      <protection/>
    </xf>
    <xf numFmtId="49" fontId="66" fillId="0" borderId="10" xfId="0" applyNumberFormat="1" applyFont="1" applyBorder="1" applyAlignment="1">
      <alignment horizontal="center" vertical="center"/>
    </xf>
    <xf numFmtId="49" fontId="60" fillId="0" borderId="10" xfId="42" applyNumberFormat="1" applyFont="1" applyBorder="1" applyAlignment="1">
      <alignment horizontal="center" vertical="center" wrapText="1"/>
      <protection/>
    </xf>
    <xf numFmtId="49" fontId="63" fillId="0" borderId="10" xfId="0" applyNumberFormat="1" applyFont="1" applyBorder="1" applyAlignment="1">
      <alignment horizontal="center" vertical="center" wrapText="1"/>
    </xf>
    <xf numFmtId="49" fontId="60" fillId="0" borderId="10" xfId="42" applyNumberFormat="1" applyFont="1" applyFill="1" applyBorder="1" applyAlignment="1">
      <alignment horizontal="center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60" fillId="0" borderId="10" xfId="40" applyNumberFormat="1" applyFont="1" applyBorder="1" applyAlignment="1">
      <alignment horizontal="center" vertical="center" wrapText="1"/>
      <protection/>
    </xf>
    <xf numFmtId="49" fontId="60" fillId="0" borderId="10" xfId="44" applyNumberFormat="1" applyFont="1" applyBorder="1" applyAlignment="1">
      <alignment horizontal="center" vertical="center" wrapText="1"/>
      <protection/>
    </xf>
    <xf numFmtId="49" fontId="60" fillId="0" borderId="10" xfId="43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 quotePrefix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/>
    </xf>
    <xf numFmtId="181" fontId="59" fillId="0" borderId="10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49" fontId="66" fillId="0" borderId="10" xfId="46" applyNumberFormat="1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180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181" fontId="59" fillId="0" borderId="10" xfId="0" applyNumberFormat="1" applyFont="1" applyBorder="1" applyAlignment="1">
      <alignment horizontal="center"/>
    </xf>
    <xf numFmtId="180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49" fontId="63" fillId="0" borderId="0" xfId="0" applyNumberFormat="1" applyFont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58" sqref="J58"/>
    </sheetView>
  </sheetViews>
  <sheetFormatPr defaultColWidth="9.00390625" defaultRowHeight="14.25"/>
  <cols>
    <col min="1" max="1" width="4.125" style="0" customWidth="1"/>
    <col min="2" max="2" width="7.875" style="71" customWidth="1"/>
    <col min="3" max="3" width="7.50390625" style="0" customWidth="1"/>
    <col min="4" max="5" width="9.875" style="0" customWidth="1"/>
    <col min="6" max="7" width="13.875" style="0" customWidth="1"/>
    <col min="8" max="8" width="10.75390625" style="0" customWidth="1"/>
    <col min="9" max="9" width="7.00390625" style="0" customWidth="1"/>
    <col min="10" max="10" width="13.125" style="0" customWidth="1"/>
    <col min="11" max="11" width="8.50390625" style="0" customWidth="1"/>
    <col min="12" max="12" width="12.375" style="0" customWidth="1"/>
    <col min="13" max="13" width="15.875" style="0" customWidth="1"/>
  </cols>
  <sheetData>
    <row r="1" spans="1:13" ht="17.25" customHeight="1">
      <c r="A1" s="386" t="s">
        <v>102</v>
      </c>
      <c r="B1" s="386"/>
      <c r="C1" s="386"/>
      <c r="D1" s="5"/>
      <c r="E1" s="5"/>
      <c r="F1" s="103"/>
      <c r="G1" s="103"/>
      <c r="H1" s="103"/>
      <c r="I1" s="103"/>
      <c r="J1" s="103"/>
      <c r="K1" s="103"/>
      <c r="L1" s="103"/>
      <c r="M1" s="103"/>
    </row>
    <row r="2" spans="1:13" ht="42.75" customHeight="1">
      <c r="A2" s="388" t="s">
        <v>516</v>
      </c>
      <c r="B2" s="389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s="1" customFormat="1" ht="13.5">
      <c r="A3" s="387" t="s">
        <v>101</v>
      </c>
      <c r="B3" s="387"/>
      <c r="C3" s="387"/>
      <c r="D3" s="387"/>
      <c r="E3" s="387"/>
      <c r="F3" s="387"/>
      <c r="G3" s="387"/>
      <c r="H3" s="387"/>
      <c r="I3" s="387"/>
      <c r="J3" s="391" t="s">
        <v>137</v>
      </c>
      <c r="K3" s="391"/>
      <c r="L3" s="391"/>
      <c r="M3" s="391"/>
    </row>
    <row r="4" spans="1:13" s="3" customFormat="1" ht="42.75">
      <c r="A4" s="2" t="s">
        <v>41</v>
      </c>
      <c r="B4" s="44" t="s">
        <v>103</v>
      </c>
      <c r="C4" s="2" t="s">
        <v>42</v>
      </c>
      <c r="D4" s="2" t="s">
        <v>104</v>
      </c>
      <c r="E4" s="2" t="s">
        <v>105</v>
      </c>
      <c r="F4" s="2" t="s">
        <v>106</v>
      </c>
      <c r="G4" s="2" t="s">
        <v>107</v>
      </c>
      <c r="H4" s="2" t="s">
        <v>108</v>
      </c>
      <c r="I4" s="2" t="s">
        <v>109</v>
      </c>
      <c r="J4" s="2" t="s">
        <v>177</v>
      </c>
      <c r="K4" s="2" t="s">
        <v>178</v>
      </c>
      <c r="L4" s="2" t="s">
        <v>179</v>
      </c>
      <c r="M4" s="2" t="s">
        <v>110</v>
      </c>
    </row>
    <row r="5" spans="1:13" s="202" customFormat="1" ht="12" customHeight="1">
      <c r="A5" s="140">
        <v>1</v>
      </c>
      <c r="B5" s="159" t="s">
        <v>429</v>
      </c>
      <c r="C5" s="140" t="s">
        <v>4</v>
      </c>
      <c r="D5" s="140" t="s">
        <v>430</v>
      </c>
      <c r="E5" s="140" t="s">
        <v>431</v>
      </c>
      <c r="F5" s="140" t="s">
        <v>3</v>
      </c>
      <c r="G5" s="140">
        <v>4424</v>
      </c>
      <c r="H5" s="140">
        <v>1</v>
      </c>
      <c r="I5" s="140">
        <v>10</v>
      </c>
      <c r="J5" s="139">
        <f>G5*I5</f>
        <v>44240</v>
      </c>
      <c r="K5" s="140">
        <v>3097</v>
      </c>
      <c r="L5" s="139">
        <f>K5*I5</f>
        <v>30970</v>
      </c>
      <c r="M5" s="201"/>
    </row>
    <row r="6" spans="1:13" s="202" customFormat="1" ht="12" customHeight="1">
      <c r="A6" s="140">
        <v>2</v>
      </c>
      <c r="B6" s="159" t="s">
        <v>432</v>
      </c>
      <c r="C6" s="140" t="s">
        <v>5</v>
      </c>
      <c r="D6" s="140" t="s">
        <v>430</v>
      </c>
      <c r="E6" s="140" t="s">
        <v>431</v>
      </c>
      <c r="F6" s="140" t="s">
        <v>3</v>
      </c>
      <c r="G6" s="140">
        <v>4424</v>
      </c>
      <c r="H6" s="140">
        <v>1</v>
      </c>
      <c r="I6" s="140">
        <v>10</v>
      </c>
      <c r="J6" s="139">
        <f aca="true" t="shared" si="0" ref="J6:J49">G6*I6</f>
        <v>44240</v>
      </c>
      <c r="K6" s="140">
        <v>3097</v>
      </c>
      <c r="L6" s="139">
        <f aca="true" t="shared" si="1" ref="L6:L49">K6*I6</f>
        <v>30970</v>
      </c>
      <c r="M6" s="201"/>
    </row>
    <row r="7" spans="1:13" s="202" customFormat="1" ht="12" customHeight="1">
      <c r="A7" s="140">
        <v>3</v>
      </c>
      <c r="B7" s="159" t="s">
        <v>433</v>
      </c>
      <c r="C7" s="140" t="s">
        <v>6</v>
      </c>
      <c r="D7" s="140" t="s">
        <v>430</v>
      </c>
      <c r="E7" s="140" t="s">
        <v>431</v>
      </c>
      <c r="F7" s="140" t="s">
        <v>7</v>
      </c>
      <c r="G7" s="140">
        <v>3328</v>
      </c>
      <c r="H7" s="140">
        <v>1</v>
      </c>
      <c r="I7" s="140">
        <v>10</v>
      </c>
      <c r="J7" s="139">
        <f t="shared" si="0"/>
        <v>33280</v>
      </c>
      <c r="K7" s="140">
        <v>2330</v>
      </c>
      <c r="L7" s="139">
        <f t="shared" si="1"/>
        <v>23300</v>
      </c>
      <c r="M7" s="201"/>
    </row>
    <row r="8" spans="1:13" s="202" customFormat="1" ht="12" customHeight="1">
      <c r="A8" s="140">
        <v>4</v>
      </c>
      <c r="B8" s="159" t="s">
        <v>434</v>
      </c>
      <c r="C8" s="140" t="s">
        <v>8</v>
      </c>
      <c r="D8" s="140" t="s">
        <v>430</v>
      </c>
      <c r="E8" s="140" t="s">
        <v>431</v>
      </c>
      <c r="F8" s="140" t="s">
        <v>7</v>
      </c>
      <c r="G8" s="140">
        <v>3328</v>
      </c>
      <c r="H8" s="140">
        <v>1</v>
      </c>
      <c r="I8" s="140">
        <v>10</v>
      </c>
      <c r="J8" s="139">
        <f t="shared" si="0"/>
        <v>33280</v>
      </c>
      <c r="K8" s="140">
        <v>2330</v>
      </c>
      <c r="L8" s="139">
        <f t="shared" si="1"/>
        <v>23300</v>
      </c>
      <c r="M8" s="201"/>
    </row>
    <row r="9" spans="1:13" s="202" customFormat="1" ht="12" customHeight="1">
      <c r="A9" s="140">
        <v>5</v>
      </c>
      <c r="B9" s="159" t="s">
        <v>435</v>
      </c>
      <c r="C9" s="140" t="s">
        <v>9</v>
      </c>
      <c r="D9" s="140" t="s">
        <v>430</v>
      </c>
      <c r="E9" s="140" t="s">
        <v>431</v>
      </c>
      <c r="F9" s="140" t="s">
        <v>7</v>
      </c>
      <c r="G9" s="140">
        <v>3328</v>
      </c>
      <c r="H9" s="140">
        <v>1</v>
      </c>
      <c r="I9" s="140">
        <v>10</v>
      </c>
      <c r="J9" s="139">
        <f t="shared" si="0"/>
        <v>33280</v>
      </c>
      <c r="K9" s="140">
        <v>2330</v>
      </c>
      <c r="L9" s="139">
        <f t="shared" si="1"/>
        <v>23300</v>
      </c>
      <c r="M9" s="201"/>
    </row>
    <row r="10" spans="1:13" s="202" customFormat="1" ht="12" customHeight="1">
      <c r="A10" s="140">
        <v>6</v>
      </c>
      <c r="B10" s="159" t="s">
        <v>436</v>
      </c>
      <c r="C10" s="140" t="s">
        <v>10</v>
      </c>
      <c r="D10" s="140" t="s">
        <v>430</v>
      </c>
      <c r="E10" s="140" t="s">
        <v>431</v>
      </c>
      <c r="F10" s="140" t="s">
        <v>7</v>
      </c>
      <c r="G10" s="140">
        <v>3328</v>
      </c>
      <c r="H10" s="140">
        <v>1</v>
      </c>
      <c r="I10" s="140">
        <v>10</v>
      </c>
      <c r="J10" s="139">
        <f t="shared" si="0"/>
        <v>33280</v>
      </c>
      <c r="K10" s="140">
        <v>2330</v>
      </c>
      <c r="L10" s="139">
        <f t="shared" si="1"/>
        <v>23300</v>
      </c>
      <c r="M10" s="201"/>
    </row>
    <row r="11" spans="1:13" s="202" customFormat="1" ht="12" customHeight="1">
      <c r="A11" s="140">
        <v>7</v>
      </c>
      <c r="B11" s="159" t="s">
        <v>437</v>
      </c>
      <c r="C11" s="140" t="s">
        <v>11</v>
      </c>
      <c r="D11" s="140" t="s">
        <v>430</v>
      </c>
      <c r="E11" s="140" t="s">
        <v>431</v>
      </c>
      <c r="F11" s="140" t="s">
        <v>7</v>
      </c>
      <c r="G11" s="140">
        <v>3328</v>
      </c>
      <c r="H11" s="140">
        <v>1</v>
      </c>
      <c r="I11" s="140">
        <v>10</v>
      </c>
      <c r="J11" s="139">
        <f t="shared" si="0"/>
        <v>33280</v>
      </c>
      <c r="K11" s="140">
        <v>2330</v>
      </c>
      <c r="L11" s="139">
        <f t="shared" si="1"/>
        <v>23300</v>
      </c>
      <c r="M11" s="201"/>
    </row>
    <row r="12" spans="1:13" s="202" customFormat="1" ht="12" customHeight="1">
      <c r="A12" s="140">
        <v>8</v>
      </c>
      <c r="B12" s="159" t="s">
        <v>438</v>
      </c>
      <c r="C12" s="140" t="s">
        <v>12</v>
      </c>
      <c r="D12" s="140" t="s">
        <v>430</v>
      </c>
      <c r="E12" s="140" t="s">
        <v>431</v>
      </c>
      <c r="F12" s="140" t="s">
        <v>439</v>
      </c>
      <c r="G12" s="140">
        <v>3328</v>
      </c>
      <c r="H12" s="140">
        <v>0.4</v>
      </c>
      <c r="I12" s="140">
        <v>10</v>
      </c>
      <c r="J12" s="139">
        <f t="shared" si="0"/>
        <v>33280</v>
      </c>
      <c r="K12" s="140">
        <v>2330</v>
      </c>
      <c r="L12" s="139">
        <f t="shared" si="1"/>
        <v>23300</v>
      </c>
      <c r="M12" s="201"/>
    </row>
    <row r="13" spans="1:13" s="202" customFormat="1" ht="12" customHeight="1">
      <c r="A13" s="140">
        <v>9</v>
      </c>
      <c r="B13" s="159" t="s">
        <v>440</v>
      </c>
      <c r="C13" s="140" t="s">
        <v>14</v>
      </c>
      <c r="D13" s="140" t="s">
        <v>430</v>
      </c>
      <c r="E13" s="140" t="s">
        <v>431</v>
      </c>
      <c r="F13" s="140" t="s">
        <v>439</v>
      </c>
      <c r="G13" s="140">
        <v>3328</v>
      </c>
      <c r="H13" s="140">
        <v>1</v>
      </c>
      <c r="I13" s="140">
        <v>10</v>
      </c>
      <c r="J13" s="139">
        <f t="shared" si="0"/>
        <v>33280</v>
      </c>
      <c r="K13" s="140">
        <v>2330</v>
      </c>
      <c r="L13" s="139">
        <f t="shared" si="1"/>
        <v>23300</v>
      </c>
      <c r="M13" s="201"/>
    </row>
    <row r="14" spans="1:13" s="202" customFormat="1" ht="12" customHeight="1">
      <c r="A14" s="140">
        <v>10</v>
      </c>
      <c r="B14" s="159" t="s">
        <v>441</v>
      </c>
      <c r="C14" s="140" t="s">
        <v>442</v>
      </c>
      <c r="D14" s="140" t="s">
        <v>430</v>
      </c>
      <c r="E14" s="140" t="s">
        <v>431</v>
      </c>
      <c r="F14" s="140" t="s">
        <v>439</v>
      </c>
      <c r="G14" s="140">
        <v>3328</v>
      </c>
      <c r="H14" s="140">
        <v>1</v>
      </c>
      <c r="I14" s="140">
        <v>10</v>
      </c>
      <c r="J14" s="139">
        <f t="shared" si="0"/>
        <v>33280</v>
      </c>
      <c r="K14" s="140">
        <v>2330</v>
      </c>
      <c r="L14" s="139">
        <f t="shared" si="1"/>
        <v>23300</v>
      </c>
      <c r="M14" s="201"/>
    </row>
    <row r="15" spans="1:13" s="202" customFormat="1" ht="12" customHeight="1">
      <c r="A15" s="140">
        <v>11</v>
      </c>
      <c r="B15" s="203" t="s">
        <v>443</v>
      </c>
      <c r="C15" s="140" t="s">
        <v>15</v>
      </c>
      <c r="D15" s="140" t="s">
        <v>430</v>
      </c>
      <c r="E15" s="140" t="s">
        <v>431</v>
      </c>
      <c r="F15" s="140" t="s">
        <v>439</v>
      </c>
      <c r="G15" s="140">
        <v>3328</v>
      </c>
      <c r="H15" s="140">
        <v>1</v>
      </c>
      <c r="I15" s="140">
        <v>10</v>
      </c>
      <c r="J15" s="139">
        <f t="shared" si="0"/>
        <v>33280</v>
      </c>
      <c r="K15" s="140">
        <v>2330</v>
      </c>
      <c r="L15" s="139">
        <f t="shared" si="1"/>
        <v>23300</v>
      </c>
      <c r="M15" s="201"/>
    </row>
    <row r="16" spans="1:13" s="202" customFormat="1" ht="12" customHeight="1">
      <c r="A16" s="140">
        <v>12</v>
      </c>
      <c r="B16" s="159" t="s">
        <v>444</v>
      </c>
      <c r="C16" s="140" t="s">
        <v>20</v>
      </c>
      <c r="D16" s="140" t="s">
        <v>430</v>
      </c>
      <c r="E16" s="140" t="s">
        <v>431</v>
      </c>
      <c r="F16" s="140" t="s">
        <v>439</v>
      </c>
      <c r="G16" s="140">
        <v>3328</v>
      </c>
      <c r="H16" s="140">
        <v>1</v>
      </c>
      <c r="I16" s="140">
        <v>10</v>
      </c>
      <c r="J16" s="139">
        <f t="shared" si="0"/>
        <v>33280</v>
      </c>
      <c r="K16" s="140">
        <v>2330</v>
      </c>
      <c r="L16" s="139">
        <f t="shared" si="1"/>
        <v>23300</v>
      </c>
      <c r="M16" s="201"/>
    </row>
    <row r="17" spans="1:13" s="202" customFormat="1" ht="12" customHeight="1">
      <c r="A17" s="140">
        <v>13</v>
      </c>
      <c r="B17" s="204" t="s">
        <v>445</v>
      </c>
      <c r="C17" s="205" t="s">
        <v>446</v>
      </c>
      <c r="D17" s="140" t="s">
        <v>430</v>
      </c>
      <c r="E17" s="140" t="s">
        <v>431</v>
      </c>
      <c r="F17" s="140" t="s">
        <v>439</v>
      </c>
      <c r="G17" s="140">
        <v>3328</v>
      </c>
      <c r="H17" s="140">
        <v>1</v>
      </c>
      <c r="I17" s="140">
        <v>10</v>
      </c>
      <c r="J17" s="139">
        <f t="shared" si="0"/>
        <v>33280</v>
      </c>
      <c r="K17" s="140">
        <v>2330</v>
      </c>
      <c r="L17" s="139">
        <f t="shared" si="1"/>
        <v>23300</v>
      </c>
      <c r="M17" s="201"/>
    </row>
    <row r="18" spans="1:13" s="202" customFormat="1" ht="12" customHeight="1">
      <c r="A18" s="140">
        <v>14</v>
      </c>
      <c r="B18" s="206" t="s">
        <v>111</v>
      </c>
      <c r="C18" s="140" t="s">
        <v>447</v>
      </c>
      <c r="D18" s="140" t="s">
        <v>430</v>
      </c>
      <c r="E18" s="140" t="s">
        <v>431</v>
      </c>
      <c r="F18" s="140" t="s">
        <v>439</v>
      </c>
      <c r="G18" s="140">
        <v>3328</v>
      </c>
      <c r="H18" s="140">
        <v>1</v>
      </c>
      <c r="I18" s="140">
        <v>10</v>
      </c>
      <c r="J18" s="139">
        <f t="shared" si="0"/>
        <v>33280</v>
      </c>
      <c r="K18" s="140">
        <v>2330</v>
      </c>
      <c r="L18" s="139">
        <f t="shared" si="1"/>
        <v>23300</v>
      </c>
      <c r="M18" s="201"/>
    </row>
    <row r="19" spans="1:13" s="202" customFormat="1" ht="12" customHeight="1">
      <c r="A19" s="140">
        <v>15</v>
      </c>
      <c r="B19" s="207" t="s">
        <v>448</v>
      </c>
      <c r="C19" s="140" t="s">
        <v>449</v>
      </c>
      <c r="D19" s="139" t="s">
        <v>430</v>
      </c>
      <c r="E19" s="140" t="s">
        <v>431</v>
      </c>
      <c r="F19" s="140" t="s">
        <v>439</v>
      </c>
      <c r="G19" s="140">
        <v>3328</v>
      </c>
      <c r="H19" s="140">
        <v>1</v>
      </c>
      <c r="I19" s="140">
        <v>10</v>
      </c>
      <c r="J19" s="139">
        <f t="shared" si="0"/>
        <v>33280</v>
      </c>
      <c r="K19" s="140">
        <v>2330</v>
      </c>
      <c r="L19" s="139">
        <f t="shared" si="1"/>
        <v>23300</v>
      </c>
      <c r="M19" s="201"/>
    </row>
    <row r="20" spans="1:13" s="202" customFormat="1" ht="12" customHeight="1">
      <c r="A20" s="140">
        <v>16</v>
      </c>
      <c r="B20" s="159" t="s">
        <v>450</v>
      </c>
      <c r="C20" s="140" t="s">
        <v>18</v>
      </c>
      <c r="D20" s="140" t="s">
        <v>430</v>
      </c>
      <c r="E20" s="140" t="s">
        <v>431</v>
      </c>
      <c r="F20" s="140" t="s">
        <v>439</v>
      </c>
      <c r="G20" s="140">
        <v>3328</v>
      </c>
      <c r="H20" s="140">
        <v>1</v>
      </c>
      <c r="I20" s="140">
        <v>10</v>
      </c>
      <c r="J20" s="139">
        <f t="shared" si="0"/>
        <v>33280</v>
      </c>
      <c r="K20" s="140">
        <v>2330</v>
      </c>
      <c r="L20" s="139">
        <f t="shared" si="1"/>
        <v>23300</v>
      </c>
      <c r="M20" s="201"/>
    </row>
    <row r="21" spans="1:13" s="202" customFormat="1" ht="12" customHeight="1">
      <c r="A21" s="140">
        <v>17</v>
      </c>
      <c r="B21" s="159" t="s">
        <v>451</v>
      </c>
      <c r="C21" s="140" t="s">
        <v>16</v>
      </c>
      <c r="D21" s="140" t="s">
        <v>430</v>
      </c>
      <c r="E21" s="140" t="s">
        <v>431</v>
      </c>
      <c r="F21" s="140" t="s">
        <v>17</v>
      </c>
      <c r="G21" s="140">
        <v>2556</v>
      </c>
      <c r="H21" s="140">
        <v>1</v>
      </c>
      <c r="I21" s="140">
        <v>10</v>
      </c>
      <c r="J21" s="139">
        <f t="shared" si="0"/>
        <v>25560</v>
      </c>
      <c r="K21" s="140">
        <v>1789</v>
      </c>
      <c r="L21" s="139">
        <f t="shared" si="1"/>
        <v>17890</v>
      </c>
      <c r="M21" s="201"/>
    </row>
    <row r="22" spans="1:13" s="202" customFormat="1" ht="12" customHeight="1">
      <c r="A22" s="140">
        <v>18</v>
      </c>
      <c r="B22" s="159" t="s">
        <v>452</v>
      </c>
      <c r="C22" s="140" t="s">
        <v>19</v>
      </c>
      <c r="D22" s="140" t="s">
        <v>430</v>
      </c>
      <c r="E22" s="140" t="s">
        <v>431</v>
      </c>
      <c r="F22" s="140" t="s">
        <v>17</v>
      </c>
      <c r="G22" s="140">
        <v>2556</v>
      </c>
      <c r="H22" s="140">
        <v>1</v>
      </c>
      <c r="I22" s="140">
        <v>10</v>
      </c>
      <c r="J22" s="139">
        <f t="shared" si="0"/>
        <v>25560</v>
      </c>
      <c r="K22" s="140">
        <v>1789</v>
      </c>
      <c r="L22" s="139">
        <f t="shared" si="1"/>
        <v>17890</v>
      </c>
      <c r="M22" s="201"/>
    </row>
    <row r="23" spans="1:13" s="202" customFormat="1" ht="12" customHeight="1">
      <c r="A23" s="140">
        <v>19</v>
      </c>
      <c r="B23" s="159" t="s">
        <v>453</v>
      </c>
      <c r="C23" s="140" t="s">
        <v>454</v>
      </c>
      <c r="D23" s="140" t="s">
        <v>430</v>
      </c>
      <c r="E23" s="140" t="s">
        <v>431</v>
      </c>
      <c r="F23" s="140" t="s">
        <v>17</v>
      </c>
      <c r="G23" s="140">
        <v>2556</v>
      </c>
      <c r="H23" s="140">
        <v>1</v>
      </c>
      <c r="I23" s="140">
        <v>10</v>
      </c>
      <c r="J23" s="139">
        <f t="shared" si="0"/>
        <v>25560</v>
      </c>
      <c r="K23" s="140">
        <v>1789</v>
      </c>
      <c r="L23" s="139">
        <f t="shared" si="1"/>
        <v>17890</v>
      </c>
      <c r="M23" s="201"/>
    </row>
    <row r="24" spans="1:13" s="202" customFormat="1" ht="12" customHeight="1">
      <c r="A24" s="140">
        <v>20</v>
      </c>
      <c r="B24" s="159" t="s">
        <v>455</v>
      </c>
      <c r="C24" s="140" t="s">
        <v>21</v>
      </c>
      <c r="D24" s="140" t="s">
        <v>430</v>
      </c>
      <c r="E24" s="140" t="s">
        <v>431</v>
      </c>
      <c r="F24" s="140" t="s">
        <v>17</v>
      </c>
      <c r="G24" s="140">
        <v>2556</v>
      </c>
      <c r="H24" s="140">
        <v>1</v>
      </c>
      <c r="I24" s="140">
        <v>10</v>
      </c>
      <c r="J24" s="139">
        <f t="shared" si="0"/>
        <v>25560</v>
      </c>
      <c r="K24" s="140">
        <v>1789</v>
      </c>
      <c r="L24" s="139">
        <f t="shared" si="1"/>
        <v>17890</v>
      </c>
      <c r="M24" s="201"/>
    </row>
    <row r="25" spans="1:13" s="202" customFormat="1" ht="12" customHeight="1">
      <c r="A25" s="140">
        <v>21</v>
      </c>
      <c r="B25" s="159" t="s">
        <v>456</v>
      </c>
      <c r="C25" s="140" t="s">
        <v>22</v>
      </c>
      <c r="D25" s="140" t="s">
        <v>430</v>
      </c>
      <c r="E25" s="140" t="s">
        <v>431</v>
      </c>
      <c r="F25" s="140" t="s">
        <v>17</v>
      </c>
      <c r="G25" s="140">
        <v>2556</v>
      </c>
      <c r="H25" s="140">
        <v>1</v>
      </c>
      <c r="I25" s="140">
        <v>10</v>
      </c>
      <c r="J25" s="139">
        <f t="shared" si="0"/>
        <v>25560</v>
      </c>
      <c r="K25" s="140">
        <v>1789</v>
      </c>
      <c r="L25" s="139">
        <f t="shared" si="1"/>
        <v>17890</v>
      </c>
      <c r="M25" s="201"/>
    </row>
    <row r="26" spans="1:13" s="202" customFormat="1" ht="12" customHeight="1">
      <c r="A26" s="140">
        <v>22</v>
      </c>
      <c r="B26" s="159" t="s">
        <v>457</v>
      </c>
      <c r="C26" s="140" t="s">
        <v>458</v>
      </c>
      <c r="D26" s="140" t="s">
        <v>430</v>
      </c>
      <c r="E26" s="140" t="s">
        <v>431</v>
      </c>
      <c r="F26" s="140" t="s">
        <v>17</v>
      </c>
      <c r="G26" s="140">
        <v>2556</v>
      </c>
      <c r="H26" s="140">
        <v>1</v>
      </c>
      <c r="I26" s="140">
        <v>10</v>
      </c>
      <c r="J26" s="139">
        <f t="shared" si="0"/>
        <v>25560</v>
      </c>
      <c r="K26" s="140">
        <v>1789</v>
      </c>
      <c r="L26" s="139">
        <f t="shared" si="1"/>
        <v>17890</v>
      </c>
      <c r="M26" s="201"/>
    </row>
    <row r="27" spans="1:13" s="202" customFormat="1" ht="12" customHeight="1">
      <c r="A27" s="140">
        <v>23</v>
      </c>
      <c r="B27" s="208" t="s">
        <v>459</v>
      </c>
      <c r="C27" s="140" t="s">
        <v>24</v>
      </c>
      <c r="D27" s="140" t="s">
        <v>430</v>
      </c>
      <c r="E27" s="140" t="s">
        <v>431</v>
      </c>
      <c r="F27" s="140" t="s">
        <v>17</v>
      </c>
      <c r="G27" s="140">
        <v>2556</v>
      </c>
      <c r="H27" s="140">
        <v>1</v>
      </c>
      <c r="I27" s="140">
        <v>10</v>
      </c>
      <c r="J27" s="139">
        <f t="shared" si="0"/>
        <v>25560</v>
      </c>
      <c r="K27" s="140">
        <v>1789</v>
      </c>
      <c r="L27" s="139">
        <f t="shared" si="1"/>
        <v>17890</v>
      </c>
      <c r="M27" s="201"/>
    </row>
    <row r="28" spans="1:13" s="202" customFormat="1" ht="12" customHeight="1">
      <c r="A28" s="140">
        <v>24</v>
      </c>
      <c r="B28" s="159" t="s">
        <v>460</v>
      </c>
      <c r="C28" s="140" t="s">
        <v>26</v>
      </c>
      <c r="D28" s="140" t="s">
        <v>430</v>
      </c>
      <c r="E28" s="140" t="s">
        <v>431</v>
      </c>
      <c r="F28" s="140" t="s">
        <v>17</v>
      </c>
      <c r="G28" s="140">
        <v>2556</v>
      </c>
      <c r="H28" s="140">
        <v>1</v>
      </c>
      <c r="I28" s="140">
        <v>10</v>
      </c>
      <c r="J28" s="139">
        <f t="shared" si="0"/>
        <v>25560</v>
      </c>
      <c r="K28" s="140">
        <v>1789</v>
      </c>
      <c r="L28" s="139">
        <f t="shared" si="1"/>
        <v>17890</v>
      </c>
      <c r="M28" s="201"/>
    </row>
    <row r="29" spans="1:13" s="202" customFormat="1" ht="12" customHeight="1">
      <c r="A29" s="140">
        <v>25</v>
      </c>
      <c r="B29" s="209" t="s">
        <v>461</v>
      </c>
      <c r="C29" s="205" t="s">
        <v>462</v>
      </c>
      <c r="D29" s="140" t="s">
        <v>430</v>
      </c>
      <c r="E29" s="140" t="s">
        <v>431</v>
      </c>
      <c r="F29" s="140" t="s">
        <v>463</v>
      </c>
      <c r="G29" s="140">
        <v>2556</v>
      </c>
      <c r="H29" s="140">
        <v>1</v>
      </c>
      <c r="I29" s="140">
        <v>10</v>
      </c>
      <c r="J29" s="139">
        <f t="shared" si="0"/>
        <v>25560</v>
      </c>
      <c r="K29" s="140">
        <v>1789</v>
      </c>
      <c r="L29" s="139">
        <f t="shared" si="1"/>
        <v>17890</v>
      </c>
      <c r="M29" s="201"/>
    </row>
    <row r="30" spans="1:13" s="202" customFormat="1" ht="12" customHeight="1">
      <c r="A30" s="140">
        <v>26</v>
      </c>
      <c r="B30" s="138" t="s">
        <v>464</v>
      </c>
      <c r="C30" s="139" t="s">
        <v>465</v>
      </c>
      <c r="D30" s="139" t="s">
        <v>430</v>
      </c>
      <c r="E30" s="140" t="s">
        <v>431</v>
      </c>
      <c r="F30" s="140" t="s">
        <v>17</v>
      </c>
      <c r="G30" s="140">
        <v>2556</v>
      </c>
      <c r="H30" s="139">
        <v>1</v>
      </c>
      <c r="I30" s="139">
        <v>10</v>
      </c>
      <c r="J30" s="139">
        <f t="shared" si="0"/>
        <v>25560</v>
      </c>
      <c r="K30" s="140">
        <v>1789</v>
      </c>
      <c r="L30" s="139">
        <f t="shared" si="1"/>
        <v>17890</v>
      </c>
      <c r="M30" s="201"/>
    </row>
    <row r="31" spans="1:13" s="202" customFormat="1" ht="12" customHeight="1">
      <c r="A31" s="140">
        <v>27</v>
      </c>
      <c r="B31" s="207" t="s">
        <v>466</v>
      </c>
      <c r="C31" s="140" t="s">
        <v>467</v>
      </c>
      <c r="D31" s="140" t="s">
        <v>430</v>
      </c>
      <c r="E31" s="140" t="s">
        <v>431</v>
      </c>
      <c r="F31" s="140" t="s">
        <v>17</v>
      </c>
      <c r="G31" s="140">
        <v>2556</v>
      </c>
      <c r="H31" s="140">
        <v>1</v>
      </c>
      <c r="I31" s="140">
        <v>10</v>
      </c>
      <c r="J31" s="139">
        <f t="shared" si="0"/>
        <v>25560</v>
      </c>
      <c r="K31" s="140">
        <v>1789</v>
      </c>
      <c r="L31" s="139">
        <f t="shared" si="1"/>
        <v>17890</v>
      </c>
      <c r="M31" s="201"/>
    </row>
    <row r="32" spans="1:13" s="202" customFormat="1" ht="12" customHeight="1">
      <c r="A32" s="140">
        <v>28</v>
      </c>
      <c r="B32" s="210" t="s">
        <v>112</v>
      </c>
      <c r="C32" s="140" t="s">
        <v>468</v>
      </c>
      <c r="D32" s="140" t="s">
        <v>430</v>
      </c>
      <c r="E32" s="140" t="s">
        <v>431</v>
      </c>
      <c r="F32" s="140" t="s">
        <v>17</v>
      </c>
      <c r="G32" s="140">
        <v>2556</v>
      </c>
      <c r="H32" s="140">
        <v>1</v>
      </c>
      <c r="I32" s="140">
        <v>10</v>
      </c>
      <c r="J32" s="139">
        <f t="shared" si="0"/>
        <v>25560</v>
      </c>
      <c r="K32" s="140">
        <v>1789</v>
      </c>
      <c r="L32" s="139">
        <f t="shared" si="1"/>
        <v>17890</v>
      </c>
      <c r="M32" s="201"/>
    </row>
    <row r="33" spans="1:13" s="202" customFormat="1" ht="12" customHeight="1">
      <c r="A33" s="140">
        <v>29</v>
      </c>
      <c r="B33" s="159" t="s">
        <v>469</v>
      </c>
      <c r="C33" s="140" t="s">
        <v>25</v>
      </c>
      <c r="D33" s="140" t="s">
        <v>430</v>
      </c>
      <c r="E33" s="140" t="s">
        <v>431</v>
      </c>
      <c r="F33" s="140" t="s">
        <v>17</v>
      </c>
      <c r="G33" s="140">
        <v>2556</v>
      </c>
      <c r="H33" s="140">
        <v>1</v>
      </c>
      <c r="I33" s="140">
        <v>10</v>
      </c>
      <c r="J33" s="139">
        <f>G33*I33</f>
        <v>25560</v>
      </c>
      <c r="K33" s="140">
        <v>1789</v>
      </c>
      <c r="L33" s="139">
        <f>K33*I33</f>
        <v>17890</v>
      </c>
      <c r="M33" s="201"/>
    </row>
    <row r="34" spans="1:13" s="202" customFormat="1" ht="12" customHeight="1">
      <c r="A34" s="140">
        <v>30</v>
      </c>
      <c r="B34" s="159" t="s">
        <v>470</v>
      </c>
      <c r="C34" s="140" t="s">
        <v>39</v>
      </c>
      <c r="D34" s="140" t="s">
        <v>430</v>
      </c>
      <c r="E34" s="140" t="s">
        <v>471</v>
      </c>
      <c r="F34" s="140" t="s">
        <v>472</v>
      </c>
      <c r="G34" s="140">
        <v>2556</v>
      </c>
      <c r="H34" s="140">
        <v>1</v>
      </c>
      <c r="I34" s="140" t="s">
        <v>473</v>
      </c>
      <c r="J34" s="139">
        <v>25176.6</v>
      </c>
      <c r="K34" s="140">
        <v>1789</v>
      </c>
      <c r="L34" s="139">
        <v>16853.35</v>
      </c>
      <c r="M34" s="211" t="s">
        <v>474</v>
      </c>
    </row>
    <row r="35" spans="1:13" s="202" customFormat="1" ht="16.5" customHeight="1">
      <c r="A35" s="140">
        <v>31</v>
      </c>
      <c r="B35" s="138" t="s">
        <v>475</v>
      </c>
      <c r="C35" s="139" t="s">
        <v>476</v>
      </c>
      <c r="D35" s="139" t="s">
        <v>430</v>
      </c>
      <c r="E35" s="140" t="s">
        <v>471</v>
      </c>
      <c r="F35" s="139" t="s">
        <v>472</v>
      </c>
      <c r="G35" s="140">
        <v>2556</v>
      </c>
      <c r="H35" s="140">
        <v>1</v>
      </c>
      <c r="I35" s="140">
        <v>8</v>
      </c>
      <c r="J35" s="139">
        <f t="shared" si="0"/>
        <v>20448</v>
      </c>
      <c r="K35" s="140">
        <v>1789</v>
      </c>
      <c r="L35" s="139">
        <v>13688</v>
      </c>
      <c r="M35" s="211" t="s">
        <v>477</v>
      </c>
    </row>
    <row r="36" spans="1:13" s="202" customFormat="1" ht="20.25" customHeight="1">
      <c r="A36" s="140">
        <v>32</v>
      </c>
      <c r="B36" s="207" t="s">
        <v>478</v>
      </c>
      <c r="C36" s="140" t="s">
        <v>479</v>
      </c>
      <c r="D36" s="139" t="s">
        <v>430</v>
      </c>
      <c r="E36" s="140" t="s">
        <v>471</v>
      </c>
      <c r="F36" s="139" t="s">
        <v>480</v>
      </c>
      <c r="G36" s="140" t="s">
        <v>481</v>
      </c>
      <c r="H36" s="140">
        <v>1</v>
      </c>
      <c r="I36" s="140" t="s">
        <v>482</v>
      </c>
      <c r="J36" s="139">
        <v>20264</v>
      </c>
      <c r="K36" s="140">
        <v>1789</v>
      </c>
      <c r="L36" s="139">
        <v>14224</v>
      </c>
      <c r="M36" s="211" t="s">
        <v>483</v>
      </c>
    </row>
    <row r="37" spans="1:13" s="202" customFormat="1" ht="12" customHeight="1">
      <c r="A37" s="140">
        <v>33</v>
      </c>
      <c r="B37" s="207" t="s">
        <v>484</v>
      </c>
      <c r="C37" s="140" t="s">
        <v>485</v>
      </c>
      <c r="D37" s="139" t="s">
        <v>430</v>
      </c>
      <c r="E37" s="140" t="s">
        <v>471</v>
      </c>
      <c r="F37" s="139" t="s">
        <v>486</v>
      </c>
      <c r="G37" s="139">
        <v>2008</v>
      </c>
      <c r="H37" s="140">
        <v>1</v>
      </c>
      <c r="I37" s="140">
        <v>10</v>
      </c>
      <c r="J37" s="139">
        <f t="shared" si="0"/>
        <v>20080</v>
      </c>
      <c r="K37" s="140">
        <v>1711</v>
      </c>
      <c r="L37" s="139">
        <v>13270</v>
      </c>
      <c r="M37" s="211" t="s">
        <v>487</v>
      </c>
    </row>
    <row r="38" spans="1:13" s="202" customFormat="1" ht="12" customHeight="1">
      <c r="A38" s="140">
        <v>34</v>
      </c>
      <c r="B38" s="212" t="s">
        <v>488</v>
      </c>
      <c r="C38" s="140" t="s">
        <v>28</v>
      </c>
      <c r="D38" s="140" t="s">
        <v>430</v>
      </c>
      <c r="E38" s="140" t="s">
        <v>489</v>
      </c>
      <c r="F38" s="140" t="s">
        <v>29</v>
      </c>
      <c r="G38" s="140">
        <v>4100</v>
      </c>
      <c r="H38" s="140">
        <v>1</v>
      </c>
      <c r="I38" s="140">
        <v>10</v>
      </c>
      <c r="J38" s="139">
        <f t="shared" si="0"/>
        <v>41000</v>
      </c>
      <c r="K38" s="140">
        <v>2870</v>
      </c>
      <c r="L38" s="139">
        <f t="shared" si="1"/>
        <v>28700</v>
      </c>
      <c r="M38" s="201"/>
    </row>
    <row r="39" spans="1:13" s="202" customFormat="1" ht="12" customHeight="1">
      <c r="A39" s="140">
        <v>35</v>
      </c>
      <c r="B39" s="159" t="s">
        <v>490</v>
      </c>
      <c r="C39" s="140" t="s">
        <v>30</v>
      </c>
      <c r="D39" s="140" t="s">
        <v>430</v>
      </c>
      <c r="E39" s="140" t="s">
        <v>489</v>
      </c>
      <c r="F39" s="140" t="s">
        <v>29</v>
      </c>
      <c r="G39" s="140">
        <v>4100</v>
      </c>
      <c r="H39" s="140">
        <v>1</v>
      </c>
      <c r="I39" s="140">
        <v>10</v>
      </c>
      <c r="J39" s="139">
        <f t="shared" si="0"/>
        <v>41000</v>
      </c>
      <c r="K39" s="140">
        <v>2870</v>
      </c>
      <c r="L39" s="139">
        <f t="shared" si="1"/>
        <v>28700</v>
      </c>
      <c r="M39" s="201"/>
    </row>
    <row r="40" spans="1:13" s="202" customFormat="1" ht="12" customHeight="1">
      <c r="A40" s="140">
        <v>36</v>
      </c>
      <c r="B40" s="159" t="s">
        <v>491</v>
      </c>
      <c r="C40" s="140" t="s">
        <v>31</v>
      </c>
      <c r="D40" s="140" t="s">
        <v>430</v>
      </c>
      <c r="E40" s="140" t="s">
        <v>492</v>
      </c>
      <c r="F40" s="140" t="s">
        <v>32</v>
      </c>
      <c r="G40" s="140">
        <v>3104</v>
      </c>
      <c r="H40" s="140">
        <v>1</v>
      </c>
      <c r="I40" s="140">
        <v>10</v>
      </c>
      <c r="J40" s="139">
        <f t="shared" si="0"/>
        <v>31040</v>
      </c>
      <c r="K40" s="140">
        <v>2173</v>
      </c>
      <c r="L40" s="139">
        <f t="shared" si="1"/>
        <v>21730</v>
      </c>
      <c r="M40" s="201"/>
    </row>
    <row r="41" spans="1:13" s="202" customFormat="1" ht="12" customHeight="1">
      <c r="A41" s="140">
        <v>37</v>
      </c>
      <c r="B41" s="159" t="s">
        <v>493</v>
      </c>
      <c r="C41" s="140" t="s">
        <v>33</v>
      </c>
      <c r="D41" s="140" t="s">
        <v>430</v>
      </c>
      <c r="E41" s="140" t="s">
        <v>494</v>
      </c>
      <c r="F41" s="140" t="s">
        <v>34</v>
      </c>
      <c r="G41" s="140">
        <v>2444</v>
      </c>
      <c r="H41" s="140">
        <v>1</v>
      </c>
      <c r="I41" s="140">
        <v>10</v>
      </c>
      <c r="J41" s="139">
        <f t="shared" si="0"/>
        <v>24440</v>
      </c>
      <c r="K41" s="140">
        <v>1711</v>
      </c>
      <c r="L41" s="139">
        <f t="shared" si="1"/>
        <v>17110</v>
      </c>
      <c r="M41" s="201"/>
    </row>
    <row r="42" spans="1:13" s="213" customFormat="1" ht="12" customHeight="1">
      <c r="A42" s="140">
        <v>38</v>
      </c>
      <c r="B42" s="159" t="s">
        <v>495</v>
      </c>
      <c r="C42" s="140" t="s">
        <v>35</v>
      </c>
      <c r="D42" s="140" t="s">
        <v>430</v>
      </c>
      <c r="E42" s="140" t="s">
        <v>494</v>
      </c>
      <c r="F42" s="140" t="s">
        <v>34</v>
      </c>
      <c r="G42" s="140">
        <v>2444</v>
      </c>
      <c r="H42" s="140">
        <v>0.1</v>
      </c>
      <c r="I42" s="140">
        <v>1</v>
      </c>
      <c r="J42" s="139">
        <f t="shared" si="0"/>
        <v>2444</v>
      </c>
      <c r="K42" s="140">
        <v>1711</v>
      </c>
      <c r="L42" s="139">
        <f t="shared" si="1"/>
        <v>1711</v>
      </c>
      <c r="M42" s="201"/>
    </row>
    <row r="43" spans="1:13" s="202" customFormat="1" ht="12" customHeight="1">
      <c r="A43" s="140">
        <v>39</v>
      </c>
      <c r="B43" s="159" t="s">
        <v>496</v>
      </c>
      <c r="C43" s="140" t="s">
        <v>36</v>
      </c>
      <c r="D43" s="140" t="s">
        <v>430</v>
      </c>
      <c r="E43" s="140" t="s">
        <v>494</v>
      </c>
      <c r="F43" s="140" t="s">
        <v>34</v>
      </c>
      <c r="G43" s="140">
        <v>2444</v>
      </c>
      <c r="H43" s="140">
        <v>1</v>
      </c>
      <c r="I43" s="140">
        <v>10</v>
      </c>
      <c r="J43" s="139">
        <f t="shared" si="0"/>
        <v>24440</v>
      </c>
      <c r="K43" s="140">
        <v>1711</v>
      </c>
      <c r="L43" s="139">
        <f t="shared" si="1"/>
        <v>17110</v>
      </c>
      <c r="M43" s="201"/>
    </row>
    <row r="44" spans="1:13" s="202" customFormat="1" ht="12" customHeight="1">
      <c r="A44" s="140">
        <v>40</v>
      </c>
      <c r="B44" s="214" t="s">
        <v>497</v>
      </c>
      <c r="C44" s="140" t="s">
        <v>37</v>
      </c>
      <c r="D44" s="140" t="s">
        <v>498</v>
      </c>
      <c r="E44" s="140" t="s">
        <v>494</v>
      </c>
      <c r="F44" s="140" t="s">
        <v>34</v>
      </c>
      <c r="G44" s="140">
        <v>2444</v>
      </c>
      <c r="H44" s="140">
        <v>1</v>
      </c>
      <c r="I44" s="140">
        <v>10</v>
      </c>
      <c r="J44" s="139">
        <f t="shared" si="0"/>
        <v>24440</v>
      </c>
      <c r="K44" s="140">
        <v>1711</v>
      </c>
      <c r="L44" s="139">
        <f t="shared" si="1"/>
        <v>17110</v>
      </c>
      <c r="M44" s="201"/>
    </row>
    <row r="45" spans="1:13" s="202" customFormat="1" ht="12" customHeight="1">
      <c r="A45" s="140">
        <v>41</v>
      </c>
      <c r="B45" s="215" t="s">
        <v>499</v>
      </c>
      <c r="C45" s="140" t="s">
        <v>38</v>
      </c>
      <c r="D45" s="140" t="s">
        <v>498</v>
      </c>
      <c r="E45" s="140" t="s">
        <v>494</v>
      </c>
      <c r="F45" s="140" t="s">
        <v>34</v>
      </c>
      <c r="G45" s="140">
        <v>2444</v>
      </c>
      <c r="H45" s="140">
        <v>1</v>
      </c>
      <c r="I45" s="140">
        <v>10</v>
      </c>
      <c r="J45" s="139">
        <f t="shared" si="0"/>
        <v>24440</v>
      </c>
      <c r="K45" s="140">
        <v>1711</v>
      </c>
      <c r="L45" s="139">
        <f t="shared" si="1"/>
        <v>17110</v>
      </c>
      <c r="M45" s="201"/>
    </row>
    <row r="46" spans="1:13" s="202" customFormat="1" ht="12" customHeight="1">
      <c r="A46" s="140">
        <v>42</v>
      </c>
      <c r="B46" s="138" t="s">
        <v>500</v>
      </c>
      <c r="C46" s="139" t="s">
        <v>501</v>
      </c>
      <c r="D46" s="139" t="s">
        <v>430</v>
      </c>
      <c r="E46" s="140" t="s">
        <v>494</v>
      </c>
      <c r="F46" s="140" t="s">
        <v>502</v>
      </c>
      <c r="G46" s="139">
        <v>1896</v>
      </c>
      <c r="H46" s="139">
        <v>1</v>
      </c>
      <c r="I46" s="139">
        <v>10</v>
      </c>
      <c r="J46" s="139">
        <f t="shared" si="0"/>
        <v>18960</v>
      </c>
      <c r="K46" s="140">
        <v>1327</v>
      </c>
      <c r="L46" s="139">
        <f t="shared" si="1"/>
        <v>13270</v>
      </c>
      <c r="M46" s="201"/>
    </row>
    <row r="47" spans="1:13" s="202" customFormat="1" ht="12" customHeight="1">
      <c r="A47" s="140">
        <v>43</v>
      </c>
      <c r="B47" s="215" t="s">
        <v>503</v>
      </c>
      <c r="C47" s="140" t="s">
        <v>504</v>
      </c>
      <c r="D47" s="139" t="s">
        <v>430</v>
      </c>
      <c r="E47" s="140" t="s">
        <v>494</v>
      </c>
      <c r="F47" s="140" t="s">
        <v>34</v>
      </c>
      <c r="G47" s="139">
        <v>2444</v>
      </c>
      <c r="H47" s="140">
        <v>1</v>
      </c>
      <c r="I47" s="140">
        <v>10</v>
      </c>
      <c r="J47" s="139">
        <f t="shared" si="0"/>
        <v>24440</v>
      </c>
      <c r="K47" s="140">
        <v>1711</v>
      </c>
      <c r="L47" s="139">
        <f t="shared" si="1"/>
        <v>17110</v>
      </c>
      <c r="M47" s="201"/>
    </row>
    <row r="48" spans="1:13" s="202" customFormat="1" ht="12" customHeight="1">
      <c r="A48" s="140">
        <v>44</v>
      </c>
      <c r="B48" s="207" t="s">
        <v>505</v>
      </c>
      <c r="C48" s="140" t="s">
        <v>506</v>
      </c>
      <c r="D48" s="139" t="s">
        <v>430</v>
      </c>
      <c r="E48" s="140" t="s">
        <v>507</v>
      </c>
      <c r="F48" s="140" t="s">
        <v>502</v>
      </c>
      <c r="G48" s="139">
        <v>1896</v>
      </c>
      <c r="H48" s="140">
        <v>1</v>
      </c>
      <c r="I48" s="140">
        <v>10</v>
      </c>
      <c r="J48" s="139">
        <f t="shared" si="0"/>
        <v>18960</v>
      </c>
      <c r="K48" s="140">
        <v>1327</v>
      </c>
      <c r="L48" s="139">
        <f t="shared" si="1"/>
        <v>13270</v>
      </c>
      <c r="M48" s="201"/>
    </row>
    <row r="49" spans="1:13" s="213" customFormat="1" ht="12" customHeight="1">
      <c r="A49" s="140">
        <v>45</v>
      </c>
      <c r="B49" s="207" t="s">
        <v>508</v>
      </c>
      <c r="C49" s="207" t="s">
        <v>509</v>
      </c>
      <c r="D49" s="139" t="s">
        <v>430</v>
      </c>
      <c r="E49" s="139" t="s">
        <v>510</v>
      </c>
      <c r="F49" s="139" t="s">
        <v>511</v>
      </c>
      <c r="G49" s="139">
        <v>1896</v>
      </c>
      <c r="H49" s="139">
        <v>0.9</v>
      </c>
      <c r="I49" s="139">
        <v>9</v>
      </c>
      <c r="J49" s="139">
        <f t="shared" si="0"/>
        <v>17064</v>
      </c>
      <c r="K49" s="140">
        <v>1327</v>
      </c>
      <c r="L49" s="139">
        <f t="shared" si="1"/>
        <v>11943</v>
      </c>
      <c r="M49" s="201" t="s">
        <v>512</v>
      </c>
    </row>
    <row r="50" spans="1:13" s="219" customFormat="1" ht="18" customHeight="1">
      <c r="A50" s="384" t="s">
        <v>114</v>
      </c>
      <c r="B50" s="385"/>
      <c r="C50" s="385"/>
      <c r="D50" s="385"/>
      <c r="E50" s="385"/>
      <c r="F50" s="385"/>
      <c r="G50" s="216"/>
      <c r="H50" s="230">
        <f>SUM(H5:H49)</f>
        <v>43.4</v>
      </c>
      <c r="I50" s="216"/>
      <c r="J50" s="217">
        <f>SUM(J5:J49)</f>
        <v>1265316.6</v>
      </c>
      <c r="K50" s="217">
        <f>SUM(K5:K49)</f>
        <v>91309</v>
      </c>
      <c r="L50" s="217">
        <f>SUM(L5:L49)</f>
        <v>883619.35</v>
      </c>
      <c r="M50" s="218"/>
    </row>
    <row r="51" spans="1:13" s="222" customFormat="1" ht="78">
      <c r="A51" s="384" t="s">
        <v>115</v>
      </c>
      <c r="B51" s="385"/>
      <c r="C51" s="220" t="s">
        <v>116</v>
      </c>
      <c r="D51" s="220" t="s">
        <v>117</v>
      </c>
      <c r="E51" s="220" t="s">
        <v>118</v>
      </c>
      <c r="F51" s="220" t="s">
        <v>513</v>
      </c>
      <c r="G51" s="220" t="s">
        <v>119</v>
      </c>
      <c r="H51" s="220" t="s">
        <v>120</v>
      </c>
      <c r="I51" s="220" t="s">
        <v>121</v>
      </c>
      <c r="J51" s="220" t="s">
        <v>122</v>
      </c>
      <c r="K51" s="221"/>
      <c r="L51" s="369" t="s">
        <v>138</v>
      </c>
      <c r="M51" s="370"/>
    </row>
    <row r="52" spans="1:13" s="224" customFormat="1" ht="29.25" customHeight="1">
      <c r="A52" s="369" t="s">
        <v>123</v>
      </c>
      <c r="B52" s="372"/>
      <c r="C52" s="220">
        <v>36</v>
      </c>
      <c r="D52" s="220">
        <v>28.4</v>
      </c>
      <c r="E52" s="220">
        <v>7.6</v>
      </c>
      <c r="F52" s="220">
        <v>180600</v>
      </c>
      <c r="G52" s="377">
        <f>F52+F53+F54+F55</f>
        <v>182100</v>
      </c>
      <c r="H52" s="373">
        <f>G52+J50</f>
        <v>1447416.6</v>
      </c>
      <c r="I52" s="373">
        <f>H52*0.04</f>
        <v>57896.664000000004</v>
      </c>
      <c r="J52" s="373">
        <v>3840</v>
      </c>
      <c r="K52" s="223"/>
      <c r="L52" s="378">
        <f>H52+I52+J52</f>
        <v>1509153.2640000002</v>
      </c>
      <c r="M52" s="379"/>
    </row>
    <row r="53" spans="1:13" s="224" customFormat="1" ht="29.25" customHeight="1">
      <c r="A53" s="369" t="s">
        <v>139</v>
      </c>
      <c r="B53" s="372"/>
      <c r="C53" s="220"/>
      <c r="D53" s="220"/>
      <c r="E53" s="220"/>
      <c r="F53" s="220">
        <v>0</v>
      </c>
      <c r="G53" s="374"/>
      <c r="H53" s="373"/>
      <c r="I53" s="373"/>
      <c r="J53" s="373"/>
      <c r="K53" s="374"/>
      <c r="L53" s="380"/>
      <c r="M53" s="381"/>
    </row>
    <row r="54" spans="1:13" s="224" customFormat="1" ht="29.25" customHeight="1">
      <c r="A54" s="369" t="s">
        <v>124</v>
      </c>
      <c r="B54" s="372"/>
      <c r="C54" s="220">
        <v>5</v>
      </c>
      <c r="D54" s="220">
        <v>6.1</v>
      </c>
      <c r="E54" s="220">
        <v>-1.1</v>
      </c>
      <c r="F54" s="220">
        <v>0</v>
      </c>
      <c r="G54" s="374"/>
      <c r="H54" s="373"/>
      <c r="I54" s="373"/>
      <c r="J54" s="373"/>
      <c r="K54" s="374"/>
      <c r="L54" s="380"/>
      <c r="M54" s="381"/>
    </row>
    <row r="55" spans="1:13" s="224" customFormat="1" ht="33" customHeight="1">
      <c r="A55" s="369" t="s">
        <v>125</v>
      </c>
      <c r="B55" s="372"/>
      <c r="C55" s="220">
        <v>1</v>
      </c>
      <c r="D55" s="220">
        <v>0.9</v>
      </c>
      <c r="E55" s="220">
        <v>0.1</v>
      </c>
      <c r="F55" s="220">
        <v>1500</v>
      </c>
      <c r="G55" s="375"/>
      <c r="H55" s="373"/>
      <c r="I55" s="373"/>
      <c r="J55" s="373"/>
      <c r="K55" s="375"/>
      <c r="L55" s="382"/>
      <c r="M55" s="383"/>
    </row>
    <row r="56" spans="1:13" s="227" customFormat="1" ht="25.5" customHeight="1">
      <c r="A56" s="225" t="s">
        <v>126</v>
      </c>
      <c r="B56" s="225"/>
      <c r="C56" s="225"/>
      <c r="D56" s="225"/>
      <c r="E56" s="225"/>
      <c r="F56" s="226"/>
      <c r="G56" s="226"/>
      <c r="H56" s="226"/>
      <c r="I56" s="226"/>
      <c r="J56" s="226" t="s">
        <v>127</v>
      </c>
      <c r="K56" s="226"/>
      <c r="L56" s="226"/>
      <c r="M56" s="226"/>
    </row>
    <row r="57" spans="1:13" s="227" customFormat="1" ht="26.25" customHeight="1">
      <c r="A57" s="371" t="s">
        <v>128</v>
      </c>
      <c r="B57" s="371"/>
      <c r="C57" s="371"/>
      <c r="D57" s="371"/>
      <c r="E57" s="371"/>
      <c r="F57" s="371"/>
      <c r="G57" s="228"/>
      <c r="H57" s="228"/>
      <c r="I57" s="228"/>
      <c r="J57" s="228"/>
      <c r="K57" s="228"/>
      <c r="L57" s="228"/>
      <c r="M57" s="228">
        <f>L52-L50</f>
        <v>625533.9140000002</v>
      </c>
    </row>
    <row r="58" spans="1:13" s="227" customFormat="1" ht="27.75" customHeight="1">
      <c r="A58" s="371" t="s">
        <v>514</v>
      </c>
      <c r="B58" s="371"/>
      <c r="C58" s="371"/>
      <c r="D58" s="371"/>
      <c r="E58" s="371"/>
      <c r="F58" s="371"/>
      <c r="G58" s="228"/>
      <c r="H58" s="228"/>
      <c r="I58" s="228"/>
      <c r="J58" s="228">
        <v>625533.9462018184</v>
      </c>
      <c r="K58" s="228"/>
      <c r="L58" s="228"/>
      <c r="M58" s="228"/>
    </row>
    <row r="59" spans="1:13" s="219" customFormat="1" ht="28.5" customHeight="1">
      <c r="A59" s="371" t="s">
        <v>515</v>
      </c>
      <c r="B59" s="371"/>
      <c r="C59" s="371"/>
      <c r="D59" s="371"/>
      <c r="E59" s="371"/>
      <c r="F59" s="371"/>
      <c r="J59" s="229"/>
      <c r="K59" s="229"/>
      <c r="L59" s="229"/>
      <c r="M59" s="229"/>
    </row>
    <row r="60" spans="1:13" s="4" customFormat="1" ht="186" customHeight="1">
      <c r="A60" s="376" t="s">
        <v>180</v>
      </c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</row>
  </sheetData>
  <sheetProtection/>
  <mergeCells count="21">
    <mergeCell ref="A1:C1"/>
    <mergeCell ref="A3:I3"/>
    <mergeCell ref="A2:M2"/>
    <mergeCell ref="J3:M3"/>
    <mergeCell ref="A50:F50"/>
    <mergeCell ref="A54:B54"/>
    <mergeCell ref="I52:I55"/>
    <mergeCell ref="A60:M60"/>
    <mergeCell ref="A58:F58"/>
    <mergeCell ref="A52:B52"/>
    <mergeCell ref="G52:G55"/>
    <mergeCell ref="L52:M55"/>
    <mergeCell ref="A51:B51"/>
    <mergeCell ref="J52:J55"/>
    <mergeCell ref="A55:B55"/>
    <mergeCell ref="L51:M51"/>
    <mergeCell ref="A57:F57"/>
    <mergeCell ref="A53:B53"/>
    <mergeCell ref="A59:F59"/>
    <mergeCell ref="H52:H55"/>
    <mergeCell ref="K53:K5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4.875" style="147" customWidth="1"/>
    <col min="2" max="2" width="8.75390625" style="147" customWidth="1"/>
    <col min="3" max="3" width="7.50390625" style="147" customWidth="1"/>
    <col min="4" max="4" width="9.625" style="147" customWidth="1"/>
    <col min="5" max="5" width="10.875" style="147" customWidth="1"/>
    <col min="6" max="6" width="9.25390625" style="147" customWidth="1"/>
    <col min="7" max="7" width="6.25390625" style="147" customWidth="1"/>
    <col min="8" max="8" width="9.00390625" style="147" customWidth="1"/>
    <col min="9" max="9" width="10.25390625" style="147" customWidth="1"/>
    <col min="10" max="10" width="9.125" style="147" customWidth="1"/>
    <col min="11" max="11" width="10.25390625" style="147" customWidth="1"/>
    <col min="12" max="12" width="24.25390625" style="147" customWidth="1"/>
    <col min="13" max="16384" width="9.00390625" style="147" customWidth="1"/>
  </cols>
  <sheetData>
    <row r="1" spans="1:12" ht="15">
      <c r="A1" s="393" t="s">
        <v>1</v>
      </c>
      <c r="B1" s="393"/>
      <c r="C1" s="393"/>
      <c r="D1" s="144"/>
      <c r="E1" s="144"/>
      <c r="F1" s="145"/>
      <c r="G1" s="145"/>
      <c r="H1" s="145"/>
      <c r="I1" s="145"/>
      <c r="J1" s="145"/>
      <c r="K1" s="145"/>
      <c r="L1" s="145"/>
    </row>
    <row r="2" spans="1:12" ht="48" customHeight="1">
      <c r="A2" s="388" t="s">
        <v>518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20.25" customHeight="1">
      <c r="A3" s="394" t="s">
        <v>101</v>
      </c>
      <c r="B3" s="394"/>
      <c r="C3" s="394"/>
      <c r="D3" s="394"/>
      <c r="E3" s="394"/>
      <c r="F3" s="394"/>
      <c r="G3" s="394"/>
      <c r="H3" s="394"/>
      <c r="I3" s="394"/>
      <c r="J3" s="394"/>
      <c r="K3" s="395" t="s">
        <v>2</v>
      </c>
      <c r="L3" s="395"/>
    </row>
    <row r="4" spans="1:12" s="183" customFormat="1" ht="36.75" customHeight="1">
      <c r="A4" s="149" t="s">
        <v>43</v>
      </c>
      <c r="B4" s="149" t="s">
        <v>44</v>
      </c>
      <c r="C4" s="149" t="s">
        <v>45</v>
      </c>
      <c r="D4" s="149" t="s">
        <v>46</v>
      </c>
      <c r="E4" s="149" t="s">
        <v>47</v>
      </c>
      <c r="F4" s="182" t="s">
        <v>48</v>
      </c>
      <c r="G4" s="149" t="s">
        <v>49</v>
      </c>
      <c r="H4" s="149" t="s">
        <v>50</v>
      </c>
      <c r="I4" s="149" t="s">
        <v>82</v>
      </c>
      <c r="J4" s="149" t="s">
        <v>51</v>
      </c>
      <c r="K4" s="182" t="s">
        <v>52</v>
      </c>
      <c r="L4" s="182" t="s">
        <v>0</v>
      </c>
    </row>
    <row r="5" spans="1:12" s="184" customFormat="1" ht="12.75">
      <c r="A5" s="171">
        <v>1</v>
      </c>
      <c r="B5" s="159" t="s">
        <v>85</v>
      </c>
      <c r="C5" s="152" t="s">
        <v>25</v>
      </c>
      <c r="D5" s="152" t="s">
        <v>358</v>
      </c>
      <c r="E5" s="152" t="s">
        <v>34</v>
      </c>
      <c r="F5" s="152">
        <v>2444</v>
      </c>
      <c r="G5" s="152">
        <v>10</v>
      </c>
      <c r="H5" s="152">
        <v>24440</v>
      </c>
      <c r="I5" s="152">
        <v>1789</v>
      </c>
      <c r="J5" s="152">
        <v>17890</v>
      </c>
      <c r="K5" s="152">
        <f>H5-J5</f>
        <v>6550</v>
      </c>
      <c r="L5" s="201"/>
    </row>
    <row r="6" spans="1:12" s="184" customFormat="1" ht="12.75">
      <c r="A6" s="152">
        <v>2</v>
      </c>
      <c r="B6" s="153" t="s">
        <v>368</v>
      </c>
      <c r="C6" s="152" t="s">
        <v>39</v>
      </c>
      <c r="D6" s="152" t="s">
        <v>357</v>
      </c>
      <c r="E6" s="172" t="s">
        <v>362</v>
      </c>
      <c r="F6" s="140">
        <v>2556</v>
      </c>
      <c r="G6" s="152">
        <v>10</v>
      </c>
      <c r="H6" s="152">
        <v>25176.6</v>
      </c>
      <c r="I6" s="152">
        <v>1789</v>
      </c>
      <c r="J6" s="152">
        <v>16853.35</v>
      </c>
      <c r="K6" s="152">
        <f aca="true" t="shared" si="0" ref="K6:K21">H6-J6</f>
        <v>8323.25</v>
      </c>
      <c r="L6" s="211" t="s">
        <v>474</v>
      </c>
    </row>
    <row r="7" spans="1:12" s="184" customFormat="1" ht="12.75">
      <c r="A7" s="171">
        <v>3</v>
      </c>
      <c r="B7" s="185" t="s">
        <v>371</v>
      </c>
      <c r="C7" s="172" t="s">
        <v>372</v>
      </c>
      <c r="D7" s="172" t="s">
        <v>357</v>
      </c>
      <c r="E7" s="172" t="s">
        <v>362</v>
      </c>
      <c r="F7" s="140">
        <v>2556</v>
      </c>
      <c r="G7" s="152">
        <v>8</v>
      </c>
      <c r="H7" s="152">
        <v>20448</v>
      </c>
      <c r="I7" s="152">
        <v>1789</v>
      </c>
      <c r="J7" s="152">
        <v>13688</v>
      </c>
      <c r="K7" s="152">
        <f t="shared" si="0"/>
        <v>6760</v>
      </c>
      <c r="L7" s="211" t="s">
        <v>477</v>
      </c>
    </row>
    <row r="8" spans="1:12" s="184" customFormat="1" ht="15" customHeight="1">
      <c r="A8" s="171">
        <v>4</v>
      </c>
      <c r="B8" s="158" t="s">
        <v>419</v>
      </c>
      <c r="C8" s="152" t="s">
        <v>420</v>
      </c>
      <c r="D8" s="172" t="s">
        <v>357</v>
      </c>
      <c r="E8" s="172" t="s">
        <v>421</v>
      </c>
      <c r="F8" s="140" t="s">
        <v>481</v>
      </c>
      <c r="G8" s="152">
        <v>10</v>
      </c>
      <c r="H8" s="152">
        <v>20264</v>
      </c>
      <c r="I8" s="152">
        <v>1789</v>
      </c>
      <c r="J8" s="152">
        <v>14224</v>
      </c>
      <c r="K8" s="152">
        <f t="shared" si="0"/>
        <v>6040</v>
      </c>
      <c r="L8" s="211" t="s">
        <v>483</v>
      </c>
    </row>
    <row r="9" spans="1:12" s="184" customFormat="1" ht="12.75">
      <c r="A9" s="152">
        <v>5</v>
      </c>
      <c r="B9" s="186" t="s">
        <v>422</v>
      </c>
      <c r="C9" s="152" t="s">
        <v>423</v>
      </c>
      <c r="D9" s="172" t="s">
        <v>357</v>
      </c>
      <c r="E9" s="172" t="s">
        <v>421</v>
      </c>
      <c r="F9" s="139">
        <v>2008</v>
      </c>
      <c r="G9" s="152">
        <v>10</v>
      </c>
      <c r="H9" s="152">
        <v>20080</v>
      </c>
      <c r="I9" s="152">
        <v>1711</v>
      </c>
      <c r="J9" s="152">
        <v>13270</v>
      </c>
      <c r="K9" s="152">
        <f t="shared" si="0"/>
        <v>6810</v>
      </c>
      <c r="L9" s="211" t="s">
        <v>487</v>
      </c>
    </row>
    <row r="10" spans="1:12" s="184" customFormat="1" ht="12.75">
      <c r="A10" s="171">
        <v>6</v>
      </c>
      <c r="B10" s="167" t="s">
        <v>424</v>
      </c>
      <c r="C10" s="152" t="s">
        <v>28</v>
      </c>
      <c r="D10" s="152" t="s">
        <v>322</v>
      </c>
      <c r="E10" s="152" t="s">
        <v>29</v>
      </c>
      <c r="F10" s="140">
        <v>4100</v>
      </c>
      <c r="G10" s="152">
        <v>10</v>
      </c>
      <c r="H10" s="152">
        <v>41000</v>
      </c>
      <c r="I10" s="152">
        <v>2870</v>
      </c>
      <c r="J10" s="152">
        <v>28700</v>
      </c>
      <c r="K10" s="152">
        <f t="shared" si="0"/>
        <v>12300</v>
      </c>
      <c r="L10" s="201"/>
    </row>
    <row r="11" spans="1:12" s="184" customFormat="1" ht="12.75">
      <c r="A11" s="171">
        <v>7</v>
      </c>
      <c r="B11" s="153" t="s">
        <v>375</v>
      </c>
      <c r="C11" s="152" t="s">
        <v>30</v>
      </c>
      <c r="D11" s="152" t="s">
        <v>376</v>
      </c>
      <c r="E11" s="152" t="s">
        <v>29</v>
      </c>
      <c r="F11" s="140">
        <v>4100</v>
      </c>
      <c r="G11" s="152">
        <v>10</v>
      </c>
      <c r="H11" s="152">
        <v>41000</v>
      </c>
      <c r="I11" s="152">
        <v>2870</v>
      </c>
      <c r="J11" s="152">
        <v>28700</v>
      </c>
      <c r="K11" s="152">
        <f t="shared" si="0"/>
        <v>12300</v>
      </c>
      <c r="L11" s="201"/>
    </row>
    <row r="12" spans="1:12" s="184" customFormat="1" ht="12.75">
      <c r="A12" s="152">
        <v>8</v>
      </c>
      <c r="B12" s="153" t="s">
        <v>378</v>
      </c>
      <c r="C12" s="152" t="s">
        <v>31</v>
      </c>
      <c r="D12" s="152" t="s">
        <v>379</v>
      </c>
      <c r="E12" s="152" t="s">
        <v>32</v>
      </c>
      <c r="F12" s="140">
        <v>3104</v>
      </c>
      <c r="G12" s="152">
        <v>10</v>
      </c>
      <c r="H12" s="152">
        <v>31040</v>
      </c>
      <c r="I12" s="152">
        <v>2173</v>
      </c>
      <c r="J12" s="152">
        <v>21730</v>
      </c>
      <c r="K12" s="152">
        <f t="shared" si="0"/>
        <v>9310</v>
      </c>
      <c r="L12" s="201"/>
    </row>
    <row r="13" spans="1:12" s="184" customFormat="1" ht="12.75">
      <c r="A13" s="171">
        <v>9</v>
      </c>
      <c r="B13" s="153" t="s">
        <v>381</v>
      </c>
      <c r="C13" s="152" t="s">
        <v>33</v>
      </c>
      <c r="D13" s="152" t="s">
        <v>382</v>
      </c>
      <c r="E13" s="152" t="s">
        <v>34</v>
      </c>
      <c r="F13" s="140">
        <v>2444</v>
      </c>
      <c r="G13" s="152">
        <v>10</v>
      </c>
      <c r="H13" s="152">
        <v>24440</v>
      </c>
      <c r="I13" s="152">
        <v>1711</v>
      </c>
      <c r="J13" s="152">
        <v>17110</v>
      </c>
      <c r="K13" s="152">
        <f t="shared" si="0"/>
        <v>7330</v>
      </c>
      <c r="L13" s="201"/>
    </row>
    <row r="14" spans="1:12" s="184" customFormat="1" ht="12.75">
      <c r="A14" s="171">
        <v>10</v>
      </c>
      <c r="B14" s="153" t="s">
        <v>384</v>
      </c>
      <c r="C14" s="152" t="s">
        <v>35</v>
      </c>
      <c r="D14" s="152" t="s">
        <v>385</v>
      </c>
      <c r="E14" s="152" t="s">
        <v>34</v>
      </c>
      <c r="F14" s="140">
        <v>2444</v>
      </c>
      <c r="G14" s="152">
        <v>1</v>
      </c>
      <c r="H14" s="152">
        <v>2444</v>
      </c>
      <c r="I14" s="152">
        <v>1711</v>
      </c>
      <c r="J14" s="152">
        <v>1711</v>
      </c>
      <c r="K14" s="152">
        <f t="shared" si="0"/>
        <v>733</v>
      </c>
      <c r="L14" s="201"/>
    </row>
    <row r="15" spans="1:12" s="184" customFormat="1" ht="12.75">
      <c r="A15" s="152">
        <v>11</v>
      </c>
      <c r="B15" s="153" t="s">
        <v>387</v>
      </c>
      <c r="C15" s="152" t="s">
        <v>36</v>
      </c>
      <c r="D15" s="152" t="s">
        <v>385</v>
      </c>
      <c r="E15" s="152" t="s">
        <v>34</v>
      </c>
      <c r="F15" s="140">
        <v>2444</v>
      </c>
      <c r="G15" s="152">
        <v>10</v>
      </c>
      <c r="H15" s="152">
        <v>24440</v>
      </c>
      <c r="I15" s="152">
        <v>1711</v>
      </c>
      <c r="J15" s="152">
        <v>17110</v>
      </c>
      <c r="K15" s="152">
        <f t="shared" si="0"/>
        <v>7330</v>
      </c>
      <c r="L15" s="201"/>
    </row>
    <row r="16" spans="1:12" s="184" customFormat="1" ht="12.75">
      <c r="A16" s="171">
        <v>12</v>
      </c>
      <c r="B16" s="168" t="s">
        <v>388</v>
      </c>
      <c r="C16" s="152" t="s">
        <v>37</v>
      </c>
      <c r="D16" s="152" t="s">
        <v>389</v>
      </c>
      <c r="E16" s="152" t="s">
        <v>34</v>
      </c>
      <c r="F16" s="140">
        <v>2444</v>
      </c>
      <c r="G16" s="152">
        <v>10</v>
      </c>
      <c r="H16" s="152">
        <v>24440</v>
      </c>
      <c r="I16" s="152">
        <v>1711</v>
      </c>
      <c r="J16" s="152">
        <v>17110</v>
      </c>
      <c r="K16" s="152">
        <f t="shared" si="0"/>
        <v>7330</v>
      </c>
      <c r="L16" s="201"/>
    </row>
    <row r="17" spans="1:12" s="184" customFormat="1" ht="12.75">
      <c r="A17" s="171">
        <v>13</v>
      </c>
      <c r="B17" s="169" t="s">
        <v>390</v>
      </c>
      <c r="C17" s="152" t="s">
        <v>38</v>
      </c>
      <c r="D17" s="152" t="s">
        <v>391</v>
      </c>
      <c r="E17" s="152" t="s">
        <v>34</v>
      </c>
      <c r="F17" s="140">
        <v>2444</v>
      </c>
      <c r="G17" s="152">
        <v>10</v>
      </c>
      <c r="H17" s="152">
        <v>24440</v>
      </c>
      <c r="I17" s="152">
        <v>1711</v>
      </c>
      <c r="J17" s="152">
        <v>17110</v>
      </c>
      <c r="K17" s="152">
        <f t="shared" si="0"/>
        <v>7330</v>
      </c>
      <c r="L17" s="201"/>
    </row>
    <row r="18" spans="1:12" s="184" customFormat="1" ht="12.75">
      <c r="A18" s="152">
        <v>14</v>
      </c>
      <c r="B18" s="185" t="s">
        <v>393</v>
      </c>
      <c r="C18" s="172" t="s">
        <v>394</v>
      </c>
      <c r="D18" s="172" t="s">
        <v>316</v>
      </c>
      <c r="E18" s="152" t="s">
        <v>248</v>
      </c>
      <c r="F18" s="139">
        <v>1896</v>
      </c>
      <c r="G18" s="152">
        <v>10</v>
      </c>
      <c r="H18" s="152">
        <v>18960</v>
      </c>
      <c r="I18" s="152">
        <v>1327</v>
      </c>
      <c r="J18" s="152">
        <v>13270</v>
      </c>
      <c r="K18" s="152">
        <f t="shared" si="0"/>
        <v>5690</v>
      </c>
      <c r="L18" s="201"/>
    </row>
    <row r="19" spans="1:12" s="184" customFormat="1" ht="12.75">
      <c r="A19" s="171">
        <v>15</v>
      </c>
      <c r="B19" s="169" t="s">
        <v>249</v>
      </c>
      <c r="C19" s="152" t="s">
        <v>395</v>
      </c>
      <c r="D19" s="172" t="s">
        <v>316</v>
      </c>
      <c r="E19" s="152" t="s">
        <v>34</v>
      </c>
      <c r="F19" s="139">
        <v>2444</v>
      </c>
      <c r="G19" s="152">
        <v>10</v>
      </c>
      <c r="H19" s="152">
        <v>24440</v>
      </c>
      <c r="I19" s="152">
        <v>1711</v>
      </c>
      <c r="J19" s="152">
        <v>17110</v>
      </c>
      <c r="K19" s="152">
        <f t="shared" si="0"/>
        <v>7330</v>
      </c>
      <c r="L19" s="201"/>
    </row>
    <row r="20" spans="1:12" s="184" customFormat="1" ht="12.75">
      <c r="A20" s="152">
        <v>16</v>
      </c>
      <c r="B20" s="158" t="s">
        <v>396</v>
      </c>
      <c r="C20" s="152" t="s">
        <v>397</v>
      </c>
      <c r="D20" s="172" t="s">
        <v>316</v>
      </c>
      <c r="E20" s="152" t="s">
        <v>248</v>
      </c>
      <c r="F20" s="139">
        <v>1896</v>
      </c>
      <c r="G20" s="152">
        <v>10</v>
      </c>
      <c r="H20" s="152">
        <v>18960</v>
      </c>
      <c r="I20" s="152">
        <v>1327</v>
      </c>
      <c r="J20" s="152">
        <v>13270</v>
      </c>
      <c r="K20" s="152">
        <f t="shared" si="0"/>
        <v>5690</v>
      </c>
      <c r="L20" s="201"/>
    </row>
    <row r="21" spans="1:12" s="184" customFormat="1" ht="12.75">
      <c r="A21" s="171">
        <v>17</v>
      </c>
      <c r="B21" s="207" t="s">
        <v>508</v>
      </c>
      <c r="C21" s="207" t="s">
        <v>509</v>
      </c>
      <c r="D21" s="139" t="s">
        <v>430</v>
      </c>
      <c r="E21" s="231" t="s">
        <v>517</v>
      </c>
      <c r="F21" s="139">
        <v>1896</v>
      </c>
      <c r="G21" s="152">
        <v>9</v>
      </c>
      <c r="H21" s="152">
        <v>17064</v>
      </c>
      <c r="I21" s="152">
        <v>1327</v>
      </c>
      <c r="J21" s="152">
        <v>11943</v>
      </c>
      <c r="K21" s="152">
        <f t="shared" si="0"/>
        <v>5121</v>
      </c>
      <c r="L21" s="201" t="s">
        <v>512</v>
      </c>
    </row>
    <row r="22" spans="1:12" s="188" customFormat="1" ht="12.75">
      <c r="A22" s="396" t="s">
        <v>425</v>
      </c>
      <c r="B22" s="397"/>
      <c r="C22" s="187"/>
      <c r="D22" s="187"/>
      <c r="E22" s="187"/>
      <c r="F22" s="187"/>
      <c r="G22" s="187"/>
      <c r="H22" s="187">
        <f>SUM(H5:H21)</f>
        <v>403076.6</v>
      </c>
      <c r="I22" s="187"/>
      <c r="J22" s="187">
        <f>SUM(J5:J21)</f>
        <v>280799.35</v>
      </c>
      <c r="K22" s="187">
        <f>SUM(K5:K21)</f>
        <v>122277.25</v>
      </c>
      <c r="L22" s="187"/>
    </row>
  </sheetData>
  <sheetProtection/>
  <mergeCells count="5">
    <mergeCell ref="A2:L2"/>
    <mergeCell ref="A1:C1"/>
    <mergeCell ref="A3:J3"/>
    <mergeCell ref="K3:L3"/>
    <mergeCell ref="A22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0">
      <selection activeCell="A2" sqref="A2:N2"/>
    </sheetView>
  </sheetViews>
  <sheetFormatPr defaultColWidth="9.00390625" defaultRowHeight="14.25"/>
  <cols>
    <col min="1" max="1" width="3.625" style="147" customWidth="1"/>
    <col min="2" max="2" width="8.50390625" style="147" customWidth="1"/>
    <col min="3" max="3" width="7.75390625" style="147" customWidth="1"/>
    <col min="4" max="4" width="8.875" style="147" customWidth="1"/>
    <col min="5" max="5" width="9.625" style="147" customWidth="1"/>
    <col min="6" max="6" width="10.25390625" style="147" customWidth="1"/>
    <col min="7" max="7" width="9.00390625" style="147" customWidth="1"/>
    <col min="8" max="8" width="5.00390625" style="147" customWidth="1"/>
    <col min="9" max="9" width="6.125" style="147" customWidth="1"/>
    <col min="10" max="10" width="11.625" style="147" customWidth="1"/>
    <col min="11" max="11" width="8.00390625" style="147" customWidth="1"/>
    <col min="12" max="12" width="11.625" style="147" customWidth="1"/>
    <col min="13" max="13" width="11.625" style="180" customWidth="1"/>
    <col min="14" max="14" width="17.50390625" style="147" customWidth="1"/>
    <col min="15" max="16384" width="9.00390625" style="147" customWidth="1"/>
  </cols>
  <sheetData>
    <row r="1" spans="1:14" ht="14.25" customHeight="1">
      <c r="A1" s="393" t="s">
        <v>401</v>
      </c>
      <c r="B1" s="393"/>
      <c r="C1" s="393"/>
      <c r="D1" s="144"/>
      <c r="E1" s="144"/>
      <c r="F1" s="145"/>
      <c r="G1" s="145"/>
      <c r="H1" s="145"/>
      <c r="I1" s="145"/>
      <c r="J1" s="145"/>
      <c r="K1" s="145"/>
      <c r="L1" s="145"/>
      <c r="M1" s="146"/>
      <c r="N1" s="145"/>
    </row>
    <row r="2" spans="1:14" ht="38.25" customHeight="1">
      <c r="A2" s="398" t="s">
        <v>649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148" customFormat="1" ht="13.5">
      <c r="A3" s="400" t="s">
        <v>402</v>
      </c>
      <c r="B3" s="400"/>
      <c r="C3" s="400"/>
      <c r="D3" s="400"/>
      <c r="E3" s="400"/>
      <c r="F3" s="400"/>
      <c r="G3" s="400"/>
      <c r="H3" s="400"/>
      <c r="I3" s="400"/>
      <c r="J3" s="395" t="s">
        <v>403</v>
      </c>
      <c r="K3" s="395"/>
      <c r="L3" s="395"/>
      <c r="M3" s="395"/>
      <c r="N3" s="395"/>
    </row>
    <row r="4" spans="1:14" s="151" customFormat="1" ht="52.5" customHeight="1">
      <c r="A4" s="149" t="s">
        <v>404</v>
      </c>
      <c r="B4" s="149" t="s">
        <v>405</v>
      </c>
      <c r="C4" s="149" t="s">
        <v>406</v>
      </c>
      <c r="D4" s="149" t="s">
        <v>407</v>
      </c>
      <c r="E4" s="149" t="s">
        <v>408</v>
      </c>
      <c r="F4" s="149" t="s">
        <v>409</v>
      </c>
      <c r="G4" s="149" t="s">
        <v>410</v>
      </c>
      <c r="H4" s="149" t="s">
        <v>411</v>
      </c>
      <c r="I4" s="149" t="s">
        <v>412</v>
      </c>
      <c r="J4" s="149" t="s">
        <v>413</v>
      </c>
      <c r="K4" s="149" t="s">
        <v>414</v>
      </c>
      <c r="L4" s="149" t="s">
        <v>415</v>
      </c>
      <c r="M4" s="150" t="s">
        <v>416</v>
      </c>
      <c r="N4" s="149" t="s">
        <v>417</v>
      </c>
    </row>
    <row r="5" spans="1:14" s="154" customFormat="1" ht="12.75" customHeight="1">
      <c r="A5" s="152">
        <v>1</v>
      </c>
      <c r="B5" s="153" t="s">
        <v>418</v>
      </c>
      <c r="C5" s="152" t="s">
        <v>4</v>
      </c>
      <c r="D5" s="152" t="s">
        <v>301</v>
      </c>
      <c r="E5" s="152" t="s">
        <v>302</v>
      </c>
      <c r="F5" s="152" t="s">
        <v>3</v>
      </c>
      <c r="G5" s="152">
        <f>'表1-1拨付类型选择表'!G5</f>
        <v>4424</v>
      </c>
      <c r="H5" s="152">
        <f>'表1-1拨付类型选择表'!H5</f>
        <v>1</v>
      </c>
      <c r="I5" s="152">
        <f>'表1-1拨付类型选择表'!I5</f>
        <v>10</v>
      </c>
      <c r="J5" s="152">
        <f>'表1-1拨付类型选择表'!J5</f>
        <v>44240</v>
      </c>
      <c r="K5" s="152">
        <f>'表1-1拨付类型选择表'!K5</f>
        <v>3097</v>
      </c>
      <c r="L5" s="152">
        <f>'表1-1拨付类型选择表'!L5</f>
        <v>30970</v>
      </c>
      <c r="M5" s="152">
        <f>J5-L5</f>
        <v>13270</v>
      </c>
      <c r="N5" s="152"/>
    </row>
    <row r="6" spans="1:14" s="154" customFormat="1" ht="12.75" customHeight="1">
      <c r="A6" s="152">
        <v>2</v>
      </c>
      <c r="B6" s="153" t="s">
        <v>303</v>
      </c>
      <c r="C6" s="152" t="s">
        <v>5</v>
      </c>
      <c r="D6" s="152" t="s">
        <v>304</v>
      </c>
      <c r="E6" s="152" t="s">
        <v>305</v>
      </c>
      <c r="F6" s="152" t="s">
        <v>3</v>
      </c>
      <c r="G6" s="152">
        <f>'表1-1拨付类型选择表'!G6</f>
        <v>4424</v>
      </c>
      <c r="H6" s="152">
        <f>'表1-1拨付类型选择表'!H6</f>
        <v>1</v>
      </c>
      <c r="I6" s="152">
        <f>'表1-1拨付类型选择表'!I6</f>
        <v>10</v>
      </c>
      <c r="J6" s="152">
        <f>'表1-1拨付类型选择表'!J6</f>
        <v>44240</v>
      </c>
      <c r="K6" s="152">
        <f>'表1-1拨付类型选择表'!K6</f>
        <v>3097</v>
      </c>
      <c r="L6" s="152">
        <f>'表1-1拨付类型选择表'!L6</f>
        <v>30970</v>
      </c>
      <c r="M6" s="152">
        <f aca="true" t="shared" si="0" ref="M6:M49">J6-L6</f>
        <v>13270</v>
      </c>
      <c r="N6" s="152"/>
    </row>
    <row r="7" spans="1:14" s="154" customFormat="1" ht="12.75" customHeight="1">
      <c r="A7" s="152">
        <v>3</v>
      </c>
      <c r="B7" s="153" t="s">
        <v>306</v>
      </c>
      <c r="C7" s="152" t="s">
        <v>6</v>
      </c>
      <c r="D7" s="152" t="s">
        <v>307</v>
      </c>
      <c r="E7" s="152" t="s">
        <v>308</v>
      </c>
      <c r="F7" s="152" t="s">
        <v>7</v>
      </c>
      <c r="G7" s="152">
        <f>'表1-1拨付类型选择表'!G7</f>
        <v>3328</v>
      </c>
      <c r="H7" s="152">
        <f>'表1-1拨付类型选择表'!H7</f>
        <v>1</v>
      </c>
      <c r="I7" s="152">
        <f>'表1-1拨付类型选择表'!I7</f>
        <v>10</v>
      </c>
      <c r="J7" s="152">
        <f>'表1-1拨付类型选择表'!J7</f>
        <v>33280</v>
      </c>
      <c r="K7" s="152">
        <f>'表1-1拨付类型选择表'!K7</f>
        <v>2330</v>
      </c>
      <c r="L7" s="152">
        <f>'表1-1拨付类型选择表'!L7</f>
        <v>23300</v>
      </c>
      <c r="M7" s="152">
        <f t="shared" si="0"/>
        <v>9980</v>
      </c>
      <c r="N7" s="152"/>
    </row>
    <row r="8" spans="1:14" s="154" customFormat="1" ht="12.75" customHeight="1">
      <c r="A8" s="152">
        <v>4</v>
      </c>
      <c r="B8" s="153" t="s">
        <v>309</v>
      </c>
      <c r="C8" s="152" t="s">
        <v>8</v>
      </c>
      <c r="D8" s="152" t="s">
        <v>310</v>
      </c>
      <c r="E8" s="152" t="s">
        <v>311</v>
      </c>
      <c r="F8" s="152" t="s">
        <v>7</v>
      </c>
      <c r="G8" s="152">
        <f>'表1-1拨付类型选择表'!G8</f>
        <v>3328</v>
      </c>
      <c r="H8" s="152">
        <f>'表1-1拨付类型选择表'!H8</f>
        <v>1</v>
      </c>
      <c r="I8" s="152">
        <f>'表1-1拨付类型选择表'!I8</f>
        <v>10</v>
      </c>
      <c r="J8" s="152">
        <f>'表1-1拨付类型选择表'!J8</f>
        <v>33280</v>
      </c>
      <c r="K8" s="152">
        <f>'表1-1拨付类型选择表'!K8</f>
        <v>2330</v>
      </c>
      <c r="L8" s="152">
        <f>'表1-1拨付类型选择表'!L8</f>
        <v>23300</v>
      </c>
      <c r="M8" s="152">
        <f t="shared" si="0"/>
        <v>9980</v>
      </c>
      <c r="N8" s="152"/>
    </row>
    <row r="9" spans="1:14" s="154" customFormat="1" ht="12.75" customHeight="1">
      <c r="A9" s="152">
        <v>5</v>
      </c>
      <c r="B9" s="153" t="s">
        <v>312</v>
      </c>
      <c r="C9" s="152" t="s">
        <v>9</v>
      </c>
      <c r="D9" s="152" t="s">
        <v>313</v>
      </c>
      <c r="E9" s="152" t="s">
        <v>314</v>
      </c>
      <c r="F9" s="152" t="s">
        <v>7</v>
      </c>
      <c r="G9" s="152">
        <f>'表1-1拨付类型选择表'!G9</f>
        <v>3328</v>
      </c>
      <c r="H9" s="152">
        <f>'表1-1拨付类型选择表'!H9</f>
        <v>1</v>
      </c>
      <c r="I9" s="152">
        <f>'表1-1拨付类型选择表'!I9</f>
        <v>10</v>
      </c>
      <c r="J9" s="152">
        <f>'表1-1拨付类型选择表'!J9</f>
        <v>33280</v>
      </c>
      <c r="K9" s="152">
        <f>'表1-1拨付类型选择表'!K9</f>
        <v>2330</v>
      </c>
      <c r="L9" s="152">
        <f>'表1-1拨付类型选择表'!L9</f>
        <v>23300</v>
      </c>
      <c r="M9" s="152">
        <f t="shared" si="0"/>
        <v>9980</v>
      </c>
      <c r="N9" s="152"/>
    </row>
    <row r="10" spans="1:14" s="154" customFormat="1" ht="12.75" customHeight="1">
      <c r="A10" s="152">
        <v>6</v>
      </c>
      <c r="B10" s="153" t="s">
        <v>315</v>
      </c>
      <c r="C10" s="152" t="s">
        <v>10</v>
      </c>
      <c r="D10" s="152" t="s">
        <v>316</v>
      </c>
      <c r="E10" s="152" t="s">
        <v>317</v>
      </c>
      <c r="F10" s="152" t="s">
        <v>7</v>
      </c>
      <c r="G10" s="152">
        <f>'表1-1拨付类型选择表'!G10</f>
        <v>3328</v>
      </c>
      <c r="H10" s="152">
        <f>'表1-1拨付类型选择表'!H10</f>
        <v>1</v>
      </c>
      <c r="I10" s="152">
        <f>'表1-1拨付类型选择表'!I10</f>
        <v>10</v>
      </c>
      <c r="J10" s="152">
        <f>'表1-1拨付类型选择表'!J10</f>
        <v>33280</v>
      </c>
      <c r="K10" s="152">
        <f>'表1-1拨付类型选择表'!K10</f>
        <v>2330</v>
      </c>
      <c r="L10" s="152">
        <f>'表1-1拨付类型选择表'!L10</f>
        <v>23300</v>
      </c>
      <c r="M10" s="152">
        <f t="shared" si="0"/>
        <v>9980</v>
      </c>
      <c r="N10" s="152"/>
    </row>
    <row r="11" spans="1:14" s="154" customFormat="1" ht="12.75" customHeight="1">
      <c r="A11" s="152">
        <v>7</v>
      </c>
      <c r="B11" s="153" t="s">
        <v>318</v>
      </c>
      <c r="C11" s="152" t="s">
        <v>11</v>
      </c>
      <c r="D11" s="152" t="s">
        <v>319</v>
      </c>
      <c r="E11" s="152" t="s">
        <v>320</v>
      </c>
      <c r="F11" s="152" t="s">
        <v>7</v>
      </c>
      <c r="G11" s="152">
        <f>'表1-1拨付类型选择表'!G11</f>
        <v>3328</v>
      </c>
      <c r="H11" s="152">
        <f>'表1-1拨付类型选择表'!H11</f>
        <v>1</v>
      </c>
      <c r="I11" s="152">
        <f>'表1-1拨付类型选择表'!I11</f>
        <v>10</v>
      </c>
      <c r="J11" s="152">
        <f>'表1-1拨付类型选择表'!J11</f>
        <v>33280</v>
      </c>
      <c r="K11" s="152">
        <f>'表1-1拨付类型选择表'!K11</f>
        <v>2330</v>
      </c>
      <c r="L11" s="152">
        <f>'表1-1拨付类型选择表'!L11</f>
        <v>23300</v>
      </c>
      <c r="M11" s="152">
        <f t="shared" si="0"/>
        <v>9980</v>
      </c>
      <c r="N11" s="152"/>
    </row>
    <row r="12" spans="1:14" s="154" customFormat="1" ht="12.75" customHeight="1">
      <c r="A12" s="152">
        <v>8</v>
      </c>
      <c r="B12" s="153" t="s">
        <v>321</v>
      </c>
      <c r="C12" s="152" t="s">
        <v>12</v>
      </c>
      <c r="D12" s="152" t="s">
        <v>322</v>
      </c>
      <c r="E12" s="152" t="s">
        <v>323</v>
      </c>
      <c r="F12" s="152" t="s">
        <v>243</v>
      </c>
      <c r="G12" s="152">
        <f>'表1-1拨付类型选择表'!G12</f>
        <v>3328</v>
      </c>
      <c r="H12" s="152">
        <f>'表1-1拨付类型选择表'!H12</f>
        <v>0.4</v>
      </c>
      <c r="I12" s="152">
        <f>'表1-1拨付类型选择表'!I12</f>
        <v>10</v>
      </c>
      <c r="J12" s="152">
        <f>'表1-1拨付类型选择表'!J12</f>
        <v>33280</v>
      </c>
      <c r="K12" s="152">
        <f>'表1-1拨付类型选择表'!K12</f>
        <v>2330</v>
      </c>
      <c r="L12" s="152">
        <f>'表1-1拨付类型选择表'!L12</f>
        <v>23300</v>
      </c>
      <c r="M12" s="152">
        <f t="shared" si="0"/>
        <v>9980</v>
      </c>
      <c r="N12" s="152"/>
    </row>
    <row r="13" spans="1:14" s="154" customFormat="1" ht="12.75" customHeight="1">
      <c r="A13" s="152">
        <v>9</v>
      </c>
      <c r="B13" s="153" t="s">
        <v>324</v>
      </c>
      <c r="C13" s="152" t="s">
        <v>14</v>
      </c>
      <c r="D13" s="152" t="s">
        <v>325</v>
      </c>
      <c r="E13" s="152" t="s">
        <v>326</v>
      </c>
      <c r="F13" s="152" t="s">
        <v>244</v>
      </c>
      <c r="G13" s="152">
        <f>'表1-1拨付类型选择表'!G13</f>
        <v>3328</v>
      </c>
      <c r="H13" s="152">
        <f>'表1-1拨付类型选择表'!H13</f>
        <v>1</v>
      </c>
      <c r="I13" s="152">
        <f>'表1-1拨付类型选择表'!I13</f>
        <v>10</v>
      </c>
      <c r="J13" s="152">
        <f>'表1-1拨付类型选择表'!J13</f>
        <v>33280</v>
      </c>
      <c r="K13" s="152">
        <f>'表1-1拨付类型选择表'!K13</f>
        <v>2330</v>
      </c>
      <c r="L13" s="152">
        <f>'表1-1拨付类型选择表'!L13</f>
        <v>23300</v>
      </c>
      <c r="M13" s="152">
        <f t="shared" si="0"/>
        <v>9980</v>
      </c>
      <c r="N13" s="152"/>
    </row>
    <row r="14" spans="1:14" s="154" customFormat="1" ht="12.75" customHeight="1">
      <c r="A14" s="152">
        <v>10</v>
      </c>
      <c r="B14" s="153" t="s">
        <v>327</v>
      </c>
      <c r="C14" s="152" t="s">
        <v>328</v>
      </c>
      <c r="D14" s="152" t="s">
        <v>325</v>
      </c>
      <c r="E14" s="152" t="s">
        <v>326</v>
      </c>
      <c r="F14" s="152" t="s">
        <v>244</v>
      </c>
      <c r="G14" s="152">
        <f>'表1-1拨付类型选择表'!G14</f>
        <v>3328</v>
      </c>
      <c r="H14" s="152">
        <f>'表1-1拨付类型选择表'!H14</f>
        <v>1</v>
      </c>
      <c r="I14" s="152">
        <f>'表1-1拨付类型选择表'!I14</f>
        <v>10</v>
      </c>
      <c r="J14" s="152">
        <f>'表1-1拨付类型选择表'!J14</f>
        <v>33280</v>
      </c>
      <c r="K14" s="152">
        <f>'表1-1拨付类型选择表'!K14</f>
        <v>2330</v>
      </c>
      <c r="L14" s="152">
        <f>'表1-1拨付类型选择表'!L14</f>
        <v>23300</v>
      </c>
      <c r="M14" s="152">
        <f t="shared" si="0"/>
        <v>9980</v>
      </c>
      <c r="N14" s="152"/>
    </row>
    <row r="15" spans="1:14" s="154" customFormat="1" ht="12.75" customHeight="1">
      <c r="A15" s="152">
        <v>11</v>
      </c>
      <c r="B15" s="155" t="s">
        <v>329</v>
      </c>
      <c r="C15" s="152" t="s">
        <v>15</v>
      </c>
      <c r="D15" s="152" t="s">
        <v>330</v>
      </c>
      <c r="E15" s="152" t="s">
        <v>331</v>
      </c>
      <c r="F15" s="152" t="s">
        <v>245</v>
      </c>
      <c r="G15" s="152">
        <f>'表1-1拨付类型选择表'!G15</f>
        <v>3328</v>
      </c>
      <c r="H15" s="152">
        <f>'表1-1拨付类型选择表'!H15</f>
        <v>1</v>
      </c>
      <c r="I15" s="152">
        <f>'表1-1拨付类型选择表'!I15</f>
        <v>10</v>
      </c>
      <c r="J15" s="152">
        <f>'表1-1拨付类型选择表'!J15</f>
        <v>33280</v>
      </c>
      <c r="K15" s="152">
        <f>'表1-1拨付类型选择表'!K15</f>
        <v>2330</v>
      </c>
      <c r="L15" s="152">
        <f>'表1-1拨付类型选择表'!L15</f>
        <v>23300</v>
      </c>
      <c r="M15" s="152">
        <f t="shared" si="0"/>
        <v>9980</v>
      </c>
      <c r="N15" s="152"/>
    </row>
    <row r="16" spans="1:14" s="154" customFormat="1" ht="12.75" customHeight="1">
      <c r="A16" s="152">
        <v>12</v>
      </c>
      <c r="B16" s="153" t="s">
        <v>332</v>
      </c>
      <c r="C16" s="152" t="s">
        <v>20</v>
      </c>
      <c r="D16" s="152" t="s">
        <v>333</v>
      </c>
      <c r="E16" s="152" t="s">
        <v>334</v>
      </c>
      <c r="F16" s="152" t="s">
        <v>246</v>
      </c>
      <c r="G16" s="152">
        <f>'表1-1拨付类型选择表'!G16</f>
        <v>3328</v>
      </c>
      <c r="H16" s="152">
        <f>'表1-1拨付类型选择表'!H16</f>
        <v>1</v>
      </c>
      <c r="I16" s="152">
        <f>'表1-1拨付类型选择表'!I16</f>
        <v>10</v>
      </c>
      <c r="J16" s="152">
        <f>'表1-1拨付类型选择表'!J16</f>
        <v>33280</v>
      </c>
      <c r="K16" s="152">
        <f>'表1-1拨付类型选择表'!K16</f>
        <v>2330</v>
      </c>
      <c r="L16" s="152">
        <f>'表1-1拨付类型选择表'!L16</f>
        <v>23300</v>
      </c>
      <c r="M16" s="152">
        <f t="shared" si="0"/>
        <v>9980</v>
      </c>
      <c r="N16" s="152"/>
    </row>
    <row r="17" spans="1:14" s="154" customFormat="1" ht="12.75" customHeight="1">
      <c r="A17" s="152">
        <v>13</v>
      </c>
      <c r="B17" s="156" t="s">
        <v>247</v>
      </c>
      <c r="C17" s="157" t="s">
        <v>335</v>
      </c>
      <c r="D17" s="152" t="s">
        <v>333</v>
      </c>
      <c r="E17" s="152" t="s">
        <v>334</v>
      </c>
      <c r="F17" s="152" t="s">
        <v>246</v>
      </c>
      <c r="G17" s="152">
        <f>'表1-1拨付类型选择表'!G17</f>
        <v>3328</v>
      </c>
      <c r="H17" s="152">
        <f>'表1-1拨付类型选择表'!H17</f>
        <v>1</v>
      </c>
      <c r="I17" s="152">
        <f>'表1-1拨付类型选择表'!I17</f>
        <v>10</v>
      </c>
      <c r="J17" s="152">
        <f>'表1-1拨付类型选择表'!J17</f>
        <v>33280</v>
      </c>
      <c r="K17" s="152">
        <f>'表1-1拨付类型选择表'!K17</f>
        <v>2330</v>
      </c>
      <c r="L17" s="152">
        <f>'表1-1拨付类型选择表'!L17</f>
        <v>23300</v>
      </c>
      <c r="M17" s="152">
        <f t="shared" si="0"/>
        <v>9980</v>
      </c>
      <c r="N17" s="152"/>
    </row>
    <row r="18" spans="1:14" s="154" customFormat="1" ht="12.75" customHeight="1">
      <c r="A18" s="152">
        <v>14</v>
      </c>
      <c r="B18" s="72" t="s">
        <v>111</v>
      </c>
      <c r="C18" s="152" t="s">
        <v>336</v>
      </c>
      <c r="D18" s="152" t="s">
        <v>333</v>
      </c>
      <c r="E18" s="152" t="s">
        <v>334</v>
      </c>
      <c r="F18" s="152" t="s">
        <v>246</v>
      </c>
      <c r="G18" s="152">
        <f>'表1-1拨付类型选择表'!G18</f>
        <v>3328</v>
      </c>
      <c r="H18" s="152">
        <f>'表1-1拨付类型选择表'!H18</f>
        <v>1</v>
      </c>
      <c r="I18" s="152">
        <f>'表1-1拨付类型选择表'!I18</f>
        <v>10</v>
      </c>
      <c r="J18" s="152">
        <f>'表1-1拨付类型选择表'!J18</f>
        <v>33280</v>
      </c>
      <c r="K18" s="152">
        <f>'表1-1拨付类型选择表'!K18</f>
        <v>2330</v>
      </c>
      <c r="L18" s="152">
        <f>'表1-1拨付类型选择表'!L18</f>
        <v>23300</v>
      </c>
      <c r="M18" s="152">
        <f t="shared" si="0"/>
        <v>9980</v>
      </c>
      <c r="N18" s="152"/>
    </row>
    <row r="19" spans="1:14" s="154" customFormat="1" ht="12.75" customHeight="1">
      <c r="A19" s="152">
        <v>15</v>
      </c>
      <c r="B19" s="158" t="s">
        <v>337</v>
      </c>
      <c r="C19" s="152" t="s">
        <v>338</v>
      </c>
      <c r="D19" s="152" t="s">
        <v>333</v>
      </c>
      <c r="E19" s="152" t="s">
        <v>334</v>
      </c>
      <c r="F19" s="152" t="s">
        <v>246</v>
      </c>
      <c r="G19" s="152">
        <f>'表1-1拨付类型选择表'!G19</f>
        <v>3328</v>
      </c>
      <c r="H19" s="152">
        <f>'表1-1拨付类型选择表'!H19</f>
        <v>1</v>
      </c>
      <c r="I19" s="152">
        <f>'表1-1拨付类型选择表'!I19</f>
        <v>10</v>
      </c>
      <c r="J19" s="152">
        <f>'表1-1拨付类型选择表'!J19</f>
        <v>33280</v>
      </c>
      <c r="K19" s="152">
        <f>'表1-1拨付类型选择表'!K19</f>
        <v>2330</v>
      </c>
      <c r="L19" s="152">
        <f>'表1-1拨付类型选择表'!L19</f>
        <v>23300</v>
      </c>
      <c r="M19" s="152">
        <f t="shared" si="0"/>
        <v>9980</v>
      </c>
      <c r="N19" s="152"/>
    </row>
    <row r="20" spans="1:14" s="154" customFormat="1" ht="25.5">
      <c r="A20" s="152">
        <v>16</v>
      </c>
      <c r="B20" s="153" t="s">
        <v>339</v>
      </c>
      <c r="C20" s="152" t="s">
        <v>18</v>
      </c>
      <c r="D20" s="152" t="s">
        <v>340</v>
      </c>
      <c r="E20" s="152" t="s">
        <v>341</v>
      </c>
      <c r="F20" s="152" t="s">
        <v>342</v>
      </c>
      <c r="G20" s="152">
        <f>'表1-1拨付类型选择表'!G20</f>
        <v>3328</v>
      </c>
      <c r="H20" s="152">
        <f>'表1-1拨付类型选择表'!H20</f>
        <v>1</v>
      </c>
      <c r="I20" s="152">
        <f>'表1-1拨付类型选择表'!I20</f>
        <v>10</v>
      </c>
      <c r="J20" s="152">
        <f>'表1-1拨付类型选择表'!J20</f>
        <v>33280</v>
      </c>
      <c r="K20" s="152">
        <f>'表1-1拨付类型选择表'!K20</f>
        <v>2330</v>
      </c>
      <c r="L20" s="152">
        <f>'表1-1拨付类型选择表'!L20</f>
        <v>23300</v>
      </c>
      <c r="M20" s="152">
        <f t="shared" si="0"/>
        <v>9980</v>
      </c>
      <c r="N20" s="152"/>
    </row>
    <row r="21" spans="1:14" s="154" customFormat="1" ht="12.75" customHeight="1">
      <c r="A21" s="152">
        <v>17</v>
      </c>
      <c r="B21" s="153" t="s">
        <v>343</v>
      </c>
      <c r="C21" s="152" t="s">
        <v>16</v>
      </c>
      <c r="D21" s="152" t="s">
        <v>344</v>
      </c>
      <c r="E21" s="152" t="s">
        <v>345</v>
      </c>
      <c r="F21" s="152" t="s">
        <v>17</v>
      </c>
      <c r="G21" s="152">
        <f>'表1-1拨付类型选择表'!G21</f>
        <v>2556</v>
      </c>
      <c r="H21" s="152">
        <f>'表1-1拨付类型选择表'!H21</f>
        <v>1</v>
      </c>
      <c r="I21" s="152">
        <f>'表1-1拨付类型选择表'!I21</f>
        <v>10</v>
      </c>
      <c r="J21" s="152">
        <f>'表1-1拨付类型选择表'!J21</f>
        <v>25560</v>
      </c>
      <c r="K21" s="152">
        <f>'表1-1拨付类型选择表'!K21</f>
        <v>1789</v>
      </c>
      <c r="L21" s="152">
        <f>'表1-1拨付类型选择表'!L21</f>
        <v>17890</v>
      </c>
      <c r="M21" s="152">
        <f t="shared" si="0"/>
        <v>7670</v>
      </c>
      <c r="N21" s="152"/>
    </row>
    <row r="22" spans="1:14" s="154" customFormat="1" ht="12.75" customHeight="1">
      <c r="A22" s="152">
        <v>18</v>
      </c>
      <c r="B22" s="153" t="s">
        <v>346</v>
      </c>
      <c r="C22" s="152" t="s">
        <v>19</v>
      </c>
      <c r="D22" s="152" t="s">
        <v>304</v>
      </c>
      <c r="E22" s="152" t="s">
        <v>305</v>
      </c>
      <c r="F22" s="152" t="s">
        <v>17</v>
      </c>
      <c r="G22" s="152">
        <f>'表1-1拨付类型选择表'!G22</f>
        <v>2556</v>
      </c>
      <c r="H22" s="152">
        <f>'表1-1拨付类型选择表'!H22</f>
        <v>1</v>
      </c>
      <c r="I22" s="152">
        <f>'表1-1拨付类型选择表'!I22</f>
        <v>10</v>
      </c>
      <c r="J22" s="152">
        <f>'表1-1拨付类型选择表'!J22</f>
        <v>25560</v>
      </c>
      <c r="K22" s="152">
        <f>'表1-1拨付类型选择表'!K22</f>
        <v>1789</v>
      </c>
      <c r="L22" s="152">
        <f>'表1-1拨付类型选择表'!L22</f>
        <v>17890</v>
      </c>
      <c r="M22" s="152">
        <f t="shared" si="0"/>
        <v>7670</v>
      </c>
      <c r="N22" s="152"/>
    </row>
    <row r="23" spans="1:14" s="154" customFormat="1" ht="12.75" customHeight="1">
      <c r="A23" s="152">
        <v>19</v>
      </c>
      <c r="B23" s="153" t="s">
        <v>347</v>
      </c>
      <c r="C23" s="152" t="s">
        <v>348</v>
      </c>
      <c r="D23" s="152" t="s">
        <v>304</v>
      </c>
      <c r="E23" s="152" t="s">
        <v>305</v>
      </c>
      <c r="F23" s="152" t="s">
        <v>17</v>
      </c>
      <c r="G23" s="152">
        <f>'表1-1拨付类型选择表'!G23</f>
        <v>2556</v>
      </c>
      <c r="H23" s="152">
        <f>'表1-1拨付类型选择表'!H23</f>
        <v>1</v>
      </c>
      <c r="I23" s="152">
        <f>'表1-1拨付类型选择表'!I23</f>
        <v>10</v>
      </c>
      <c r="J23" s="152">
        <f>'表1-1拨付类型选择表'!J23</f>
        <v>25560</v>
      </c>
      <c r="K23" s="152">
        <f>'表1-1拨付类型选择表'!K23</f>
        <v>1789</v>
      </c>
      <c r="L23" s="152">
        <f>'表1-1拨付类型选择表'!L23</f>
        <v>17890</v>
      </c>
      <c r="M23" s="152">
        <f t="shared" si="0"/>
        <v>7670</v>
      </c>
      <c r="N23" s="152"/>
    </row>
    <row r="24" spans="1:14" s="154" customFormat="1" ht="12.75" customHeight="1">
      <c r="A24" s="152">
        <v>20</v>
      </c>
      <c r="B24" s="153" t="s">
        <v>349</v>
      </c>
      <c r="C24" s="152" t="s">
        <v>21</v>
      </c>
      <c r="D24" s="152" t="s">
        <v>307</v>
      </c>
      <c r="E24" s="152" t="s">
        <v>308</v>
      </c>
      <c r="F24" s="152" t="s">
        <v>17</v>
      </c>
      <c r="G24" s="152">
        <f>'表1-1拨付类型选择表'!G24</f>
        <v>2556</v>
      </c>
      <c r="H24" s="152">
        <f>'表1-1拨付类型选择表'!H24</f>
        <v>1</v>
      </c>
      <c r="I24" s="152">
        <f>'表1-1拨付类型选择表'!I24</f>
        <v>10</v>
      </c>
      <c r="J24" s="152">
        <f>'表1-1拨付类型选择表'!J24</f>
        <v>25560</v>
      </c>
      <c r="K24" s="152">
        <f>'表1-1拨付类型选择表'!K24</f>
        <v>1789</v>
      </c>
      <c r="L24" s="152">
        <f>'表1-1拨付类型选择表'!L24</f>
        <v>17890</v>
      </c>
      <c r="M24" s="152">
        <f t="shared" si="0"/>
        <v>7670</v>
      </c>
      <c r="N24" s="152"/>
    </row>
    <row r="25" spans="1:14" s="154" customFormat="1" ht="12.75" customHeight="1">
      <c r="A25" s="152">
        <v>21</v>
      </c>
      <c r="B25" s="159" t="s">
        <v>350</v>
      </c>
      <c r="C25" s="152" t="s">
        <v>22</v>
      </c>
      <c r="D25" s="152" t="s">
        <v>322</v>
      </c>
      <c r="E25" s="152" t="s">
        <v>323</v>
      </c>
      <c r="F25" s="152" t="s">
        <v>17</v>
      </c>
      <c r="G25" s="152">
        <f>'表1-1拨付类型选择表'!G25</f>
        <v>2556</v>
      </c>
      <c r="H25" s="152">
        <f>'表1-1拨付类型选择表'!H25</f>
        <v>1</v>
      </c>
      <c r="I25" s="152">
        <f>'表1-1拨付类型选择表'!I25</f>
        <v>10</v>
      </c>
      <c r="J25" s="152">
        <f>'表1-1拨付类型选择表'!J25</f>
        <v>25560</v>
      </c>
      <c r="K25" s="152">
        <f>'表1-1拨付类型选择表'!K25</f>
        <v>1789</v>
      </c>
      <c r="L25" s="152">
        <f>'表1-1拨付类型选择表'!L25</f>
        <v>17890</v>
      </c>
      <c r="M25" s="152">
        <f t="shared" si="0"/>
        <v>7670</v>
      </c>
      <c r="N25" s="152"/>
    </row>
    <row r="26" spans="1:14" s="154" customFormat="1" ht="12.75" customHeight="1">
      <c r="A26" s="152">
        <v>22</v>
      </c>
      <c r="B26" s="159" t="s">
        <v>351</v>
      </c>
      <c r="C26" s="152" t="s">
        <v>352</v>
      </c>
      <c r="D26" s="152" t="s">
        <v>322</v>
      </c>
      <c r="E26" s="152" t="s">
        <v>323</v>
      </c>
      <c r="F26" s="152" t="s">
        <v>17</v>
      </c>
      <c r="G26" s="152">
        <f>'表1-1拨付类型选择表'!G26</f>
        <v>2556</v>
      </c>
      <c r="H26" s="152">
        <f>'表1-1拨付类型选择表'!H26</f>
        <v>1</v>
      </c>
      <c r="I26" s="152">
        <f>'表1-1拨付类型选择表'!I26</f>
        <v>10</v>
      </c>
      <c r="J26" s="152">
        <f>'表1-1拨付类型选择表'!J26</f>
        <v>25560</v>
      </c>
      <c r="K26" s="152">
        <f>'表1-1拨付类型选择表'!K26</f>
        <v>1789</v>
      </c>
      <c r="L26" s="152">
        <f>'表1-1拨付类型选择表'!L26</f>
        <v>17890</v>
      </c>
      <c r="M26" s="152">
        <f t="shared" si="0"/>
        <v>7670</v>
      </c>
      <c r="N26" s="152"/>
    </row>
    <row r="27" spans="1:14" s="154" customFormat="1" ht="12.75" customHeight="1">
      <c r="A27" s="152">
        <v>23</v>
      </c>
      <c r="B27" s="160" t="s">
        <v>353</v>
      </c>
      <c r="C27" s="152" t="s">
        <v>24</v>
      </c>
      <c r="D27" s="152" t="s">
        <v>354</v>
      </c>
      <c r="E27" s="152" t="s">
        <v>355</v>
      </c>
      <c r="F27" s="152" t="s">
        <v>17</v>
      </c>
      <c r="G27" s="152">
        <f>'表1-1拨付类型选择表'!G27</f>
        <v>2556</v>
      </c>
      <c r="H27" s="152">
        <f>'表1-1拨付类型选择表'!H27</f>
        <v>1</v>
      </c>
      <c r="I27" s="152">
        <f>'表1-1拨付类型选择表'!I27</f>
        <v>10</v>
      </c>
      <c r="J27" s="152">
        <f>'表1-1拨付类型选择表'!J27</f>
        <v>25560</v>
      </c>
      <c r="K27" s="152">
        <f>'表1-1拨付类型选择表'!K27</f>
        <v>1789</v>
      </c>
      <c r="L27" s="152">
        <f>'表1-1拨付类型选择表'!L27</f>
        <v>17890</v>
      </c>
      <c r="M27" s="152">
        <f t="shared" si="0"/>
        <v>7670</v>
      </c>
      <c r="N27" s="152"/>
    </row>
    <row r="28" spans="1:14" s="154" customFormat="1" ht="12.75" customHeight="1">
      <c r="A28" s="152">
        <v>24</v>
      </c>
      <c r="B28" s="159" t="s">
        <v>356</v>
      </c>
      <c r="C28" s="152" t="s">
        <v>25</v>
      </c>
      <c r="D28" s="152" t="s">
        <v>357</v>
      </c>
      <c r="E28" s="152" t="s">
        <v>358</v>
      </c>
      <c r="F28" s="152" t="s">
        <v>17</v>
      </c>
      <c r="G28" s="152">
        <f>'表1-1拨付类型选择表'!G28</f>
        <v>2556</v>
      </c>
      <c r="H28" s="152">
        <f>'表1-1拨付类型选择表'!H28</f>
        <v>1</v>
      </c>
      <c r="I28" s="152">
        <f>'表1-1拨付类型选择表'!I28</f>
        <v>10</v>
      </c>
      <c r="J28" s="152">
        <f>'表1-1拨付类型选择表'!J28</f>
        <v>25560</v>
      </c>
      <c r="K28" s="152">
        <f>'表1-1拨付类型选择表'!K28</f>
        <v>1789</v>
      </c>
      <c r="L28" s="152">
        <f>'表1-1拨付类型选择表'!L28</f>
        <v>17890</v>
      </c>
      <c r="M28" s="152">
        <f t="shared" si="0"/>
        <v>7670</v>
      </c>
      <c r="N28" s="152"/>
    </row>
    <row r="29" spans="1:14" s="154" customFormat="1" ht="12.75" customHeight="1">
      <c r="A29" s="152">
        <v>25</v>
      </c>
      <c r="B29" s="159" t="s">
        <v>359</v>
      </c>
      <c r="C29" s="152" t="s">
        <v>26</v>
      </c>
      <c r="D29" s="152" t="s">
        <v>357</v>
      </c>
      <c r="E29" s="152" t="s">
        <v>358</v>
      </c>
      <c r="F29" s="152" t="s">
        <v>17</v>
      </c>
      <c r="G29" s="152">
        <f>'表1-1拨付类型选择表'!G29</f>
        <v>2556</v>
      </c>
      <c r="H29" s="152">
        <f>'表1-1拨付类型选择表'!H29</f>
        <v>1</v>
      </c>
      <c r="I29" s="152">
        <f>'表1-1拨付类型选择表'!I29</f>
        <v>10</v>
      </c>
      <c r="J29" s="152">
        <f>'表1-1拨付类型选择表'!J29</f>
        <v>25560</v>
      </c>
      <c r="K29" s="152">
        <f>'表1-1拨付类型选择表'!K29</f>
        <v>1789</v>
      </c>
      <c r="L29" s="152">
        <f>'表1-1拨付类型选择表'!L29</f>
        <v>17890</v>
      </c>
      <c r="M29" s="152">
        <f t="shared" si="0"/>
        <v>7670</v>
      </c>
      <c r="N29" s="161"/>
    </row>
    <row r="30" spans="1:14" s="154" customFormat="1" ht="12.75" customHeight="1">
      <c r="A30" s="152">
        <v>26</v>
      </c>
      <c r="B30" s="162" t="s">
        <v>360</v>
      </c>
      <c r="C30" s="157" t="s">
        <v>361</v>
      </c>
      <c r="D30" s="152" t="s">
        <v>357</v>
      </c>
      <c r="E30" s="152" t="s">
        <v>358</v>
      </c>
      <c r="F30" s="152" t="s">
        <v>362</v>
      </c>
      <c r="G30" s="152">
        <f>'表1-1拨付类型选择表'!G30</f>
        <v>2556</v>
      </c>
      <c r="H30" s="152">
        <f>'表1-1拨付类型选择表'!H30</f>
        <v>1</v>
      </c>
      <c r="I30" s="152">
        <f>'表1-1拨付类型选择表'!I30</f>
        <v>10</v>
      </c>
      <c r="J30" s="152">
        <f>'表1-1拨付类型选择表'!J30</f>
        <v>25560</v>
      </c>
      <c r="K30" s="152">
        <f>'表1-1拨付类型选择表'!K30</f>
        <v>1789</v>
      </c>
      <c r="L30" s="152">
        <f>'表1-1拨付类型选择表'!L30</f>
        <v>17890</v>
      </c>
      <c r="M30" s="152">
        <f t="shared" si="0"/>
        <v>7670</v>
      </c>
      <c r="N30" s="161"/>
    </row>
    <row r="31" spans="1:14" s="154" customFormat="1" ht="12.75" customHeight="1">
      <c r="A31" s="152">
        <v>27</v>
      </c>
      <c r="B31" s="163" t="s">
        <v>363</v>
      </c>
      <c r="C31" s="152" t="s">
        <v>364</v>
      </c>
      <c r="D31" s="152" t="s">
        <v>357</v>
      </c>
      <c r="E31" s="152" t="s">
        <v>358</v>
      </c>
      <c r="F31" s="152" t="s">
        <v>17</v>
      </c>
      <c r="G31" s="152">
        <f>'表1-1拨付类型选择表'!G31</f>
        <v>2556</v>
      </c>
      <c r="H31" s="152">
        <f>'表1-1拨付类型选择表'!H31</f>
        <v>1</v>
      </c>
      <c r="I31" s="152">
        <f>'表1-1拨付类型选择表'!I31</f>
        <v>10</v>
      </c>
      <c r="J31" s="152">
        <f>'表1-1拨付类型选择表'!J31</f>
        <v>25560</v>
      </c>
      <c r="K31" s="152">
        <f>'表1-1拨付类型选择表'!K31</f>
        <v>1789</v>
      </c>
      <c r="L31" s="152">
        <f>'表1-1拨付类型选择表'!L31</f>
        <v>17890</v>
      </c>
      <c r="M31" s="152">
        <f t="shared" si="0"/>
        <v>7670</v>
      </c>
      <c r="N31" s="161"/>
    </row>
    <row r="32" spans="1:14" s="154" customFormat="1" ht="12.75" customHeight="1">
      <c r="A32" s="152">
        <v>28</v>
      </c>
      <c r="B32" s="158" t="s">
        <v>365</v>
      </c>
      <c r="C32" s="152" t="s">
        <v>366</v>
      </c>
      <c r="D32" s="152" t="s">
        <v>357</v>
      </c>
      <c r="E32" s="152" t="s">
        <v>358</v>
      </c>
      <c r="F32" s="152" t="s">
        <v>17</v>
      </c>
      <c r="G32" s="152">
        <f>'表1-1拨付类型选择表'!G32</f>
        <v>2556</v>
      </c>
      <c r="H32" s="152">
        <f>'表1-1拨付类型选择表'!H32</f>
        <v>1</v>
      </c>
      <c r="I32" s="152">
        <f>'表1-1拨付类型选择表'!I32</f>
        <v>10</v>
      </c>
      <c r="J32" s="152">
        <f>'表1-1拨付类型选择表'!J32</f>
        <v>25560</v>
      </c>
      <c r="K32" s="152">
        <f>'表1-1拨付类型选择表'!K32</f>
        <v>1789</v>
      </c>
      <c r="L32" s="152">
        <f>'表1-1拨付类型选择表'!L32</f>
        <v>17890</v>
      </c>
      <c r="M32" s="152">
        <f t="shared" si="0"/>
        <v>7670</v>
      </c>
      <c r="N32" s="161"/>
    </row>
    <row r="33" spans="1:14" s="154" customFormat="1" ht="12.75" customHeight="1">
      <c r="A33" s="152">
        <v>29</v>
      </c>
      <c r="B33" s="164" t="s">
        <v>112</v>
      </c>
      <c r="C33" s="152" t="s">
        <v>367</v>
      </c>
      <c r="D33" s="152" t="s">
        <v>357</v>
      </c>
      <c r="E33" s="152" t="s">
        <v>358</v>
      </c>
      <c r="F33" s="152" t="s">
        <v>17</v>
      </c>
      <c r="G33" s="152">
        <f>'表1-1拨付类型选择表'!G33</f>
        <v>2556</v>
      </c>
      <c r="H33" s="152">
        <f>'表1-1拨付类型选择表'!H33</f>
        <v>1</v>
      </c>
      <c r="I33" s="152">
        <f>'表1-1拨付类型选择表'!I33</f>
        <v>10</v>
      </c>
      <c r="J33" s="152">
        <f>'表1-1拨付类型选择表'!J33</f>
        <v>25560</v>
      </c>
      <c r="K33" s="152">
        <f>'表1-1拨付类型选择表'!K33</f>
        <v>1789</v>
      </c>
      <c r="L33" s="152">
        <f>'表1-1拨付类型选择表'!L33</f>
        <v>17890</v>
      </c>
      <c r="M33" s="152">
        <f t="shared" si="0"/>
        <v>7670</v>
      </c>
      <c r="N33" s="161"/>
    </row>
    <row r="34" spans="1:14" s="154" customFormat="1" ht="12.75" customHeight="1">
      <c r="A34" s="152">
        <v>30</v>
      </c>
      <c r="B34" s="153" t="s">
        <v>368</v>
      </c>
      <c r="C34" s="152" t="s">
        <v>39</v>
      </c>
      <c r="D34" s="152" t="s">
        <v>357</v>
      </c>
      <c r="E34" s="152" t="s">
        <v>369</v>
      </c>
      <c r="F34" s="152" t="s">
        <v>370</v>
      </c>
      <c r="G34" s="152">
        <f>'表1-1拨付类型选择表'!G34</f>
        <v>2556</v>
      </c>
      <c r="H34" s="152">
        <f>'表1-1拨付类型选择表'!H34</f>
        <v>1</v>
      </c>
      <c r="I34" s="152" t="str">
        <f>'表1-1拨付类型选择表'!I34</f>
        <v>10-3天</v>
      </c>
      <c r="J34" s="152">
        <f>'表1-1拨付类型选择表'!J34</f>
        <v>25176.6</v>
      </c>
      <c r="K34" s="152">
        <f>'表1-1拨付类型选择表'!K34</f>
        <v>1789</v>
      </c>
      <c r="L34" s="152">
        <f>'表1-1拨付类型选择表'!L34</f>
        <v>16853.35</v>
      </c>
      <c r="M34" s="152">
        <f t="shared" si="0"/>
        <v>8323.25</v>
      </c>
      <c r="N34" s="161"/>
    </row>
    <row r="35" spans="1:14" s="154" customFormat="1" ht="12.75" customHeight="1">
      <c r="A35" s="152">
        <v>31</v>
      </c>
      <c r="B35" s="165" t="s">
        <v>371</v>
      </c>
      <c r="C35" s="166" t="s">
        <v>372</v>
      </c>
      <c r="D35" s="166" t="s">
        <v>357</v>
      </c>
      <c r="E35" s="166" t="s">
        <v>369</v>
      </c>
      <c r="F35" s="166" t="s">
        <v>373</v>
      </c>
      <c r="G35" s="152">
        <f>'表1-1拨付类型选择表'!G35</f>
        <v>2556</v>
      </c>
      <c r="H35" s="152">
        <f>'表1-1拨付类型选择表'!H35</f>
        <v>1</v>
      </c>
      <c r="I35" s="152">
        <f>'表1-1拨付类型选择表'!I35</f>
        <v>8</v>
      </c>
      <c r="J35" s="152">
        <f>'表1-1拨付类型选择表'!J35</f>
        <v>20448</v>
      </c>
      <c r="K35" s="152">
        <f>'表1-1拨付类型选择表'!K35</f>
        <v>1789</v>
      </c>
      <c r="L35" s="152">
        <f>'表1-1拨付类型选择表'!L35</f>
        <v>13688</v>
      </c>
      <c r="M35" s="152">
        <f t="shared" si="0"/>
        <v>6760</v>
      </c>
      <c r="N35" s="152"/>
    </row>
    <row r="36" spans="1:14" s="154" customFormat="1" ht="12.75" customHeight="1">
      <c r="A36" s="152">
        <v>32</v>
      </c>
      <c r="B36" s="158" t="s">
        <v>419</v>
      </c>
      <c r="C36" s="152" t="s">
        <v>420</v>
      </c>
      <c r="D36" s="152" t="s">
        <v>357</v>
      </c>
      <c r="E36" s="152" t="s">
        <v>369</v>
      </c>
      <c r="F36" s="152" t="s">
        <v>421</v>
      </c>
      <c r="G36" s="233" t="s">
        <v>481</v>
      </c>
      <c r="H36" s="152">
        <f>'表1-1拨付类型选择表'!H36</f>
        <v>1</v>
      </c>
      <c r="I36" s="152" t="str">
        <f>'表1-1拨付类型选择表'!I36</f>
        <v>5+4</v>
      </c>
      <c r="J36" s="152">
        <f>'表1-1拨付类型选择表'!J36</f>
        <v>20264</v>
      </c>
      <c r="K36" s="152">
        <f>'表1-1拨付类型选择表'!K36</f>
        <v>1789</v>
      </c>
      <c r="L36" s="152">
        <f>'表1-1拨付类型选择表'!L36</f>
        <v>14224</v>
      </c>
      <c r="M36" s="152">
        <f t="shared" si="0"/>
        <v>6040</v>
      </c>
      <c r="N36" s="161"/>
    </row>
    <row r="37" spans="1:14" s="154" customFormat="1" ht="12.75" customHeight="1">
      <c r="A37" s="152">
        <v>33</v>
      </c>
      <c r="B37" s="158" t="s">
        <v>422</v>
      </c>
      <c r="C37" s="152" t="s">
        <v>423</v>
      </c>
      <c r="D37" s="152" t="s">
        <v>357</v>
      </c>
      <c r="E37" s="152" t="s">
        <v>369</v>
      </c>
      <c r="F37" s="152" t="s">
        <v>421</v>
      </c>
      <c r="G37" s="152">
        <f>'表1-1拨付类型选择表'!G37</f>
        <v>2008</v>
      </c>
      <c r="H37" s="152">
        <f>'表1-1拨付类型选择表'!H37</f>
        <v>1</v>
      </c>
      <c r="I37" s="152">
        <f>'表1-1拨付类型选择表'!I37</f>
        <v>10</v>
      </c>
      <c r="J37" s="152">
        <f>'表1-1拨付类型选择表'!J37</f>
        <v>20080</v>
      </c>
      <c r="K37" s="152">
        <f>'表1-1拨付类型选择表'!K37</f>
        <v>1711</v>
      </c>
      <c r="L37" s="152">
        <f>'表1-1拨付类型选择表'!L37</f>
        <v>13270</v>
      </c>
      <c r="M37" s="152">
        <f t="shared" si="0"/>
        <v>6810</v>
      </c>
      <c r="N37" s="152"/>
    </row>
    <row r="38" spans="1:14" s="154" customFormat="1" ht="12.75" customHeight="1">
      <c r="A38" s="152">
        <v>34</v>
      </c>
      <c r="B38" s="167" t="s">
        <v>424</v>
      </c>
      <c r="C38" s="152" t="s">
        <v>28</v>
      </c>
      <c r="D38" s="152" t="s">
        <v>322</v>
      </c>
      <c r="E38" s="152" t="s">
        <v>374</v>
      </c>
      <c r="F38" s="152" t="s">
        <v>29</v>
      </c>
      <c r="G38" s="152">
        <f>'表1-1拨付类型选择表'!G38</f>
        <v>4100</v>
      </c>
      <c r="H38" s="152">
        <f>'表1-1拨付类型选择表'!H38</f>
        <v>1</v>
      </c>
      <c r="I38" s="152">
        <f>'表1-1拨付类型选择表'!I38</f>
        <v>10</v>
      </c>
      <c r="J38" s="152">
        <f>'表1-1拨付类型选择表'!J38</f>
        <v>41000</v>
      </c>
      <c r="K38" s="152">
        <f>'表1-1拨付类型选择表'!K38</f>
        <v>2870</v>
      </c>
      <c r="L38" s="152">
        <f>'表1-1拨付类型选择表'!L38</f>
        <v>28700</v>
      </c>
      <c r="M38" s="152">
        <f t="shared" si="0"/>
        <v>12300</v>
      </c>
      <c r="N38" s="161"/>
    </row>
    <row r="39" spans="1:14" s="154" customFormat="1" ht="12.75">
      <c r="A39" s="152">
        <v>35</v>
      </c>
      <c r="B39" s="153" t="s">
        <v>375</v>
      </c>
      <c r="C39" s="152" t="s">
        <v>30</v>
      </c>
      <c r="D39" s="152" t="s">
        <v>376</v>
      </c>
      <c r="E39" s="152" t="s">
        <v>377</v>
      </c>
      <c r="F39" s="152" t="s">
        <v>29</v>
      </c>
      <c r="G39" s="152">
        <f>'表1-1拨付类型选择表'!G39</f>
        <v>4100</v>
      </c>
      <c r="H39" s="152">
        <f>'表1-1拨付类型选择表'!H39</f>
        <v>1</v>
      </c>
      <c r="I39" s="152">
        <f>'表1-1拨付类型选择表'!I39</f>
        <v>10</v>
      </c>
      <c r="J39" s="152">
        <f>'表1-1拨付类型选择表'!J39</f>
        <v>41000</v>
      </c>
      <c r="K39" s="152">
        <f>'表1-1拨付类型选择表'!K39</f>
        <v>2870</v>
      </c>
      <c r="L39" s="152">
        <f>'表1-1拨付类型选择表'!L39</f>
        <v>28700</v>
      </c>
      <c r="M39" s="152">
        <f t="shared" si="0"/>
        <v>12300</v>
      </c>
      <c r="N39" s="161"/>
    </row>
    <row r="40" spans="1:14" s="154" customFormat="1" ht="12.75">
      <c r="A40" s="152">
        <v>36</v>
      </c>
      <c r="B40" s="153" t="s">
        <v>378</v>
      </c>
      <c r="C40" s="152" t="s">
        <v>31</v>
      </c>
      <c r="D40" s="152" t="s">
        <v>379</v>
      </c>
      <c r="E40" s="152" t="s">
        <v>380</v>
      </c>
      <c r="F40" s="152" t="s">
        <v>32</v>
      </c>
      <c r="G40" s="152">
        <f>'表1-1拨付类型选择表'!G40</f>
        <v>3104</v>
      </c>
      <c r="H40" s="152">
        <f>'表1-1拨付类型选择表'!H40</f>
        <v>1</v>
      </c>
      <c r="I40" s="152">
        <f>'表1-1拨付类型选择表'!I40</f>
        <v>10</v>
      </c>
      <c r="J40" s="152">
        <f>'表1-1拨付类型选择表'!J40</f>
        <v>31040</v>
      </c>
      <c r="K40" s="152">
        <f>'表1-1拨付类型选择表'!K40</f>
        <v>2173</v>
      </c>
      <c r="L40" s="152">
        <f>'表1-1拨付类型选择表'!L40</f>
        <v>21730</v>
      </c>
      <c r="M40" s="152">
        <f t="shared" si="0"/>
        <v>9310</v>
      </c>
      <c r="N40" s="161"/>
    </row>
    <row r="41" spans="1:14" s="154" customFormat="1" ht="12.75" customHeight="1">
      <c r="A41" s="152">
        <v>37</v>
      </c>
      <c r="B41" s="153" t="s">
        <v>381</v>
      </c>
      <c r="C41" s="152" t="s">
        <v>33</v>
      </c>
      <c r="D41" s="152" t="s">
        <v>382</v>
      </c>
      <c r="E41" s="152" t="s">
        <v>383</v>
      </c>
      <c r="F41" s="152" t="s">
        <v>34</v>
      </c>
      <c r="G41" s="152">
        <f>'表1-1拨付类型选择表'!G41</f>
        <v>2444</v>
      </c>
      <c r="H41" s="152">
        <f>'表1-1拨付类型选择表'!H41</f>
        <v>1</v>
      </c>
      <c r="I41" s="152">
        <f>'表1-1拨付类型选择表'!I41</f>
        <v>10</v>
      </c>
      <c r="J41" s="152">
        <f>'表1-1拨付类型选择表'!J41</f>
        <v>24440</v>
      </c>
      <c r="K41" s="152">
        <f>'表1-1拨付类型选择表'!K41</f>
        <v>1711</v>
      </c>
      <c r="L41" s="152">
        <f>'表1-1拨付类型选择表'!L41</f>
        <v>17110</v>
      </c>
      <c r="M41" s="152">
        <f t="shared" si="0"/>
        <v>7330</v>
      </c>
      <c r="N41" s="161"/>
    </row>
    <row r="42" spans="1:14" s="154" customFormat="1" ht="12.75" customHeight="1">
      <c r="A42" s="152">
        <v>38</v>
      </c>
      <c r="B42" s="153" t="s">
        <v>384</v>
      </c>
      <c r="C42" s="152" t="s">
        <v>35</v>
      </c>
      <c r="D42" s="152" t="s">
        <v>385</v>
      </c>
      <c r="E42" s="152" t="s">
        <v>386</v>
      </c>
      <c r="F42" s="152" t="s">
        <v>34</v>
      </c>
      <c r="G42" s="152">
        <f>'表1-1拨付类型选择表'!G42</f>
        <v>2444</v>
      </c>
      <c r="H42" s="152">
        <f>'表1-1拨付类型选择表'!H42</f>
        <v>0.1</v>
      </c>
      <c r="I42" s="152">
        <f>'表1-1拨付类型选择表'!I42</f>
        <v>1</v>
      </c>
      <c r="J42" s="152">
        <f>'表1-1拨付类型选择表'!J42</f>
        <v>2444</v>
      </c>
      <c r="K42" s="152">
        <f>'表1-1拨付类型选择表'!K42</f>
        <v>1711</v>
      </c>
      <c r="L42" s="152">
        <f>'表1-1拨付类型选择表'!L42</f>
        <v>1711</v>
      </c>
      <c r="M42" s="152">
        <f t="shared" si="0"/>
        <v>733</v>
      </c>
      <c r="N42" s="161"/>
    </row>
    <row r="43" spans="1:14" s="154" customFormat="1" ht="12.75" customHeight="1">
      <c r="A43" s="152">
        <v>39</v>
      </c>
      <c r="B43" s="153" t="s">
        <v>387</v>
      </c>
      <c r="C43" s="152" t="s">
        <v>36</v>
      </c>
      <c r="D43" s="152" t="s">
        <v>385</v>
      </c>
      <c r="E43" s="152" t="s">
        <v>386</v>
      </c>
      <c r="F43" s="152" t="s">
        <v>34</v>
      </c>
      <c r="G43" s="152">
        <f>'表1-1拨付类型选择表'!G43</f>
        <v>2444</v>
      </c>
      <c r="H43" s="152">
        <f>'表1-1拨付类型选择表'!H43</f>
        <v>1</v>
      </c>
      <c r="I43" s="152">
        <f>'表1-1拨付类型选择表'!I43</f>
        <v>10</v>
      </c>
      <c r="J43" s="152">
        <f>'表1-1拨付类型选择表'!J43</f>
        <v>24440</v>
      </c>
      <c r="K43" s="152">
        <f>'表1-1拨付类型选择表'!K43</f>
        <v>1711</v>
      </c>
      <c r="L43" s="152">
        <f>'表1-1拨付类型选择表'!L43</f>
        <v>17110</v>
      </c>
      <c r="M43" s="152">
        <f t="shared" si="0"/>
        <v>7330</v>
      </c>
      <c r="N43" s="161"/>
    </row>
    <row r="44" spans="1:14" s="154" customFormat="1" ht="12.75">
      <c r="A44" s="152">
        <v>40</v>
      </c>
      <c r="B44" s="168" t="s">
        <v>388</v>
      </c>
      <c r="C44" s="152" t="s">
        <v>37</v>
      </c>
      <c r="D44" s="152" t="s">
        <v>389</v>
      </c>
      <c r="E44" s="152" t="s">
        <v>386</v>
      </c>
      <c r="F44" s="152" t="s">
        <v>34</v>
      </c>
      <c r="G44" s="152">
        <f>'表1-1拨付类型选择表'!G44</f>
        <v>2444</v>
      </c>
      <c r="H44" s="152">
        <f>'表1-1拨付类型选择表'!H44</f>
        <v>1</v>
      </c>
      <c r="I44" s="152">
        <f>'表1-1拨付类型选择表'!I44</f>
        <v>10</v>
      </c>
      <c r="J44" s="152">
        <f>'表1-1拨付类型选择表'!J44</f>
        <v>24440</v>
      </c>
      <c r="K44" s="152">
        <f>'表1-1拨付类型选择表'!K44</f>
        <v>1711</v>
      </c>
      <c r="L44" s="152">
        <f>'表1-1拨付类型选择表'!L44</f>
        <v>17110</v>
      </c>
      <c r="M44" s="152">
        <f t="shared" si="0"/>
        <v>7330</v>
      </c>
      <c r="N44" s="161"/>
    </row>
    <row r="45" spans="1:14" s="154" customFormat="1" ht="12.75">
      <c r="A45" s="152">
        <v>41</v>
      </c>
      <c r="B45" s="169" t="s">
        <v>390</v>
      </c>
      <c r="C45" s="152" t="s">
        <v>38</v>
      </c>
      <c r="D45" s="152" t="s">
        <v>391</v>
      </c>
      <c r="E45" s="152" t="s">
        <v>392</v>
      </c>
      <c r="F45" s="152" t="s">
        <v>34</v>
      </c>
      <c r="G45" s="152">
        <f>'表1-1拨付类型选择表'!G45</f>
        <v>2444</v>
      </c>
      <c r="H45" s="152">
        <f>'表1-1拨付类型选择表'!H45</f>
        <v>1</v>
      </c>
      <c r="I45" s="152">
        <f>'表1-1拨付类型选择表'!I45</f>
        <v>10</v>
      </c>
      <c r="J45" s="152">
        <f>'表1-1拨付类型选择表'!J45</f>
        <v>24440</v>
      </c>
      <c r="K45" s="152">
        <f>'表1-1拨付类型选择表'!K45</f>
        <v>1711</v>
      </c>
      <c r="L45" s="152">
        <f>'表1-1拨付类型选择表'!L45</f>
        <v>17110</v>
      </c>
      <c r="M45" s="152">
        <f t="shared" si="0"/>
        <v>7330</v>
      </c>
      <c r="N45" s="161"/>
    </row>
    <row r="46" spans="1:14" s="170" customFormat="1" ht="12.75">
      <c r="A46" s="152">
        <v>42</v>
      </c>
      <c r="B46" s="163" t="s">
        <v>393</v>
      </c>
      <c r="C46" s="152" t="s">
        <v>394</v>
      </c>
      <c r="D46" s="152" t="s">
        <v>316</v>
      </c>
      <c r="E46" s="152" t="s">
        <v>392</v>
      </c>
      <c r="F46" s="152" t="s">
        <v>248</v>
      </c>
      <c r="G46" s="152">
        <f>'表1-1拨付类型选择表'!G46</f>
        <v>1896</v>
      </c>
      <c r="H46" s="152">
        <f>'表1-1拨付类型选择表'!H46</f>
        <v>1</v>
      </c>
      <c r="I46" s="152">
        <f>'表1-1拨付类型选择表'!I46</f>
        <v>10</v>
      </c>
      <c r="J46" s="152">
        <f>'表1-1拨付类型选择表'!J46</f>
        <v>18960</v>
      </c>
      <c r="K46" s="152">
        <f>'表1-1拨付类型选择表'!K46</f>
        <v>1327</v>
      </c>
      <c r="L46" s="152">
        <f>'表1-1拨付类型选择表'!L46</f>
        <v>13270</v>
      </c>
      <c r="M46" s="152">
        <f t="shared" si="0"/>
        <v>5690</v>
      </c>
      <c r="N46" s="161"/>
    </row>
    <row r="47" spans="1:14" s="170" customFormat="1" ht="12.75">
      <c r="A47" s="152">
        <v>43</v>
      </c>
      <c r="B47" s="169" t="s">
        <v>249</v>
      </c>
      <c r="C47" s="152" t="s">
        <v>395</v>
      </c>
      <c r="D47" s="152" t="s">
        <v>316</v>
      </c>
      <c r="E47" s="152" t="s">
        <v>392</v>
      </c>
      <c r="F47" s="152" t="s">
        <v>34</v>
      </c>
      <c r="G47" s="152">
        <f>'表1-1拨付类型选择表'!G47</f>
        <v>2444</v>
      </c>
      <c r="H47" s="152">
        <f>'表1-1拨付类型选择表'!H47</f>
        <v>1</v>
      </c>
      <c r="I47" s="152">
        <f>'表1-1拨付类型选择表'!I47</f>
        <v>10</v>
      </c>
      <c r="J47" s="152">
        <f>'表1-1拨付类型选择表'!J47</f>
        <v>24440</v>
      </c>
      <c r="K47" s="152">
        <f>'表1-1拨付类型选择表'!K47</f>
        <v>1711</v>
      </c>
      <c r="L47" s="152">
        <f>'表1-1拨付类型选择表'!L47</f>
        <v>17110</v>
      </c>
      <c r="M47" s="152">
        <f t="shared" si="0"/>
        <v>7330</v>
      </c>
      <c r="N47" s="161"/>
    </row>
    <row r="48" spans="1:14" s="170" customFormat="1" ht="12.75">
      <c r="A48" s="152">
        <v>44</v>
      </c>
      <c r="B48" s="158" t="s">
        <v>396</v>
      </c>
      <c r="C48" s="152" t="s">
        <v>397</v>
      </c>
      <c r="D48" s="152" t="s">
        <v>316</v>
      </c>
      <c r="E48" s="152" t="s">
        <v>398</v>
      </c>
      <c r="F48" s="152" t="s">
        <v>248</v>
      </c>
      <c r="G48" s="152">
        <f>'表1-1拨付类型选择表'!G48</f>
        <v>1896</v>
      </c>
      <c r="H48" s="152">
        <f>'表1-1拨付类型选择表'!H48</f>
        <v>1</v>
      </c>
      <c r="I48" s="152">
        <f>'表1-1拨付类型选择表'!I48</f>
        <v>10</v>
      </c>
      <c r="J48" s="152">
        <f>'表1-1拨付类型选择表'!J48</f>
        <v>18960</v>
      </c>
      <c r="K48" s="152">
        <f>'表1-1拨付类型选择表'!K48</f>
        <v>1327</v>
      </c>
      <c r="L48" s="152">
        <f>'表1-1拨付类型选择表'!L48</f>
        <v>13270</v>
      </c>
      <c r="M48" s="152">
        <f t="shared" si="0"/>
        <v>5690</v>
      </c>
      <c r="N48" s="152"/>
    </row>
    <row r="49" spans="1:14" s="170" customFormat="1" ht="12.75">
      <c r="A49" s="152">
        <v>45</v>
      </c>
      <c r="B49" s="207" t="s">
        <v>508</v>
      </c>
      <c r="C49" s="207" t="s">
        <v>509</v>
      </c>
      <c r="D49" s="139" t="s">
        <v>430</v>
      </c>
      <c r="E49" s="232" t="s">
        <v>520</v>
      </c>
      <c r="F49" s="232" t="s">
        <v>519</v>
      </c>
      <c r="G49" s="152">
        <f>'表1-1拨付类型选择表'!G49</f>
        <v>1896</v>
      </c>
      <c r="H49" s="152">
        <f>'表1-1拨付类型选择表'!H49</f>
        <v>0.9</v>
      </c>
      <c r="I49" s="152">
        <f>'表1-1拨付类型选择表'!I49</f>
        <v>9</v>
      </c>
      <c r="J49" s="152">
        <f>'表1-1拨付类型选择表'!J49</f>
        <v>17064</v>
      </c>
      <c r="K49" s="152">
        <f>'表1-1拨付类型选择表'!K49</f>
        <v>1327</v>
      </c>
      <c r="L49" s="152">
        <f>'表1-1拨付类型选择表'!L49</f>
        <v>11943</v>
      </c>
      <c r="M49" s="152">
        <f t="shared" si="0"/>
        <v>5121</v>
      </c>
      <c r="N49" s="152"/>
    </row>
    <row r="50" spans="1:14" s="178" customFormat="1" ht="15">
      <c r="A50" s="404" t="s">
        <v>399</v>
      </c>
      <c r="B50" s="405"/>
      <c r="C50" s="406"/>
      <c r="D50" s="173"/>
      <c r="E50" s="174"/>
      <c r="F50" s="174"/>
      <c r="G50" s="174"/>
      <c r="H50" s="152"/>
      <c r="I50" s="152"/>
      <c r="J50" s="175">
        <v>182100</v>
      </c>
      <c r="K50" s="175"/>
      <c r="L50" s="174"/>
      <c r="M50" s="176">
        <f>'表1-1拨付类型选择表'!F52+'表1-1拨付类型选择表'!F53+'表1-1拨付类型选择表'!F54+'表1-1拨付类型选择表'!F55</f>
        <v>182100</v>
      </c>
      <c r="N50" s="177"/>
    </row>
    <row r="51" spans="1:14" ht="15">
      <c r="A51" s="401" t="s">
        <v>400</v>
      </c>
      <c r="B51" s="402"/>
      <c r="C51" s="403"/>
      <c r="D51" s="175"/>
      <c r="E51" s="175"/>
      <c r="F51" s="175"/>
      <c r="G51" s="175"/>
      <c r="H51" s="175"/>
      <c r="I51" s="175"/>
      <c r="J51" s="179">
        <f>SUM(J5:J50)</f>
        <v>1447416.6</v>
      </c>
      <c r="K51" s="179"/>
      <c r="L51" s="179">
        <f>SUM(L5:L50)</f>
        <v>883619.35</v>
      </c>
      <c r="M51" s="179">
        <f>SUM(M5:M50)</f>
        <v>563797.25</v>
      </c>
      <c r="N51" s="175"/>
    </row>
    <row r="52" ht="15">
      <c r="N52" s="178"/>
    </row>
    <row r="53" ht="15">
      <c r="M53" s="181">
        <v>57896.7</v>
      </c>
    </row>
    <row r="54" ht="15">
      <c r="M54" s="181">
        <f>M51+M53</f>
        <v>621693.95</v>
      </c>
    </row>
    <row r="55" ht="15">
      <c r="M55" s="181"/>
    </row>
  </sheetData>
  <sheetProtection/>
  <mergeCells count="6">
    <mergeCell ref="A1:C1"/>
    <mergeCell ref="A2:N2"/>
    <mergeCell ref="A3:I3"/>
    <mergeCell ref="J3:N3"/>
    <mergeCell ref="A51:C51"/>
    <mergeCell ref="A50:C5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72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5.50390625" style="83" customWidth="1"/>
    <col min="2" max="2" width="10.50390625" style="83" customWidth="1"/>
    <col min="3" max="3" width="8.375" style="83" customWidth="1"/>
    <col min="4" max="4" width="10.625" style="83" customWidth="1"/>
    <col min="5" max="5" width="10.50390625" style="83" customWidth="1"/>
    <col min="6" max="7" width="11.375" style="83" customWidth="1"/>
    <col min="8" max="8" width="9.25390625" style="83" customWidth="1"/>
    <col min="9" max="9" width="12.25390625" style="84" customWidth="1"/>
    <col min="10" max="16384" width="9.00390625" style="83" customWidth="1"/>
  </cols>
  <sheetData>
    <row r="1" spans="1:9" ht="15">
      <c r="A1" s="386" t="s">
        <v>129</v>
      </c>
      <c r="B1" s="407"/>
      <c r="C1" s="386"/>
      <c r="D1" s="386"/>
      <c r="E1" s="234"/>
      <c r="F1" s="234"/>
      <c r="G1" s="234"/>
      <c r="H1" s="235"/>
      <c r="I1" s="235"/>
    </row>
    <row r="2" spans="1:249" s="85" customFormat="1" ht="17.25">
      <c r="A2" s="411" t="s">
        <v>573</v>
      </c>
      <c r="B2" s="411"/>
      <c r="C2" s="411"/>
      <c r="D2" s="412"/>
      <c r="E2" s="413"/>
      <c r="F2" s="413"/>
      <c r="G2" s="412"/>
      <c r="H2" s="412"/>
      <c r="I2" s="412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</row>
    <row r="3" spans="1:241" ht="14.25" customHeight="1">
      <c r="A3" s="408" t="s">
        <v>521</v>
      </c>
      <c r="B3" s="409"/>
      <c r="C3" s="408"/>
      <c r="D3" s="408"/>
      <c r="E3" s="410"/>
      <c r="F3" s="236"/>
      <c r="G3" s="236"/>
      <c r="H3" s="237"/>
      <c r="I3" s="237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</row>
    <row r="4" spans="1:241" s="74" customFormat="1" ht="13.5">
      <c r="A4" s="40" t="s">
        <v>41</v>
      </c>
      <c r="B4" s="40" t="s">
        <v>103</v>
      </c>
      <c r="C4" s="40" t="s">
        <v>42</v>
      </c>
      <c r="D4" s="140" t="s">
        <v>522</v>
      </c>
      <c r="E4" s="238" t="s">
        <v>54</v>
      </c>
      <c r="F4" s="238" t="s">
        <v>55</v>
      </c>
      <c r="G4" s="238" t="s">
        <v>53</v>
      </c>
      <c r="H4" s="239" t="s">
        <v>574</v>
      </c>
      <c r="I4" s="240" t="s">
        <v>110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</row>
    <row r="5" spans="1:241" s="74" customFormat="1" ht="13.5">
      <c r="A5" s="140">
        <v>1</v>
      </c>
      <c r="B5" s="241" t="s">
        <v>523</v>
      </c>
      <c r="C5" s="140" t="s">
        <v>577</v>
      </c>
      <c r="D5" s="152" t="s">
        <v>3</v>
      </c>
      <c r="E5" s="242">
        <v>375.709</v>
      </c>
      <c r="F5" s="242">
        <v>326.449905512</v>
      </c>
      <c r="G5" s="238">
        <f>SUM(E5:F5)</f>
        <v>702.158905512</v>
      </c>
      <c r="H5" s="239"/>
      <c r="I5" s="240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</row>
    <row r="6" spans="1:241" s="74" customFormat="1" ht="13.5">
      <c r="A6" s="140">
        <v>2</v>
      </c>
      <c r="B6" s="241" t="s">
        <v>524</v>
      </c>
      <c r="C6" s="140" t="s">
        <v>576</v>
      </c>
      <c r="D6" s="152" t="s">
        <v>3</v>
      </c>
      <c r="E6" s="242">
        <v>353.89</v>
      </c>
      <c r="F6" s="242">
        <v>471.42</v>
      </c>
      <c r="G6" s="238">
        <f aca="true" t="shared" si="0" ref="G6:G52">SUM(E6:F6)</f>
        <v>825.31</v>
      </c>
      <c r="H6" s="239"/>
      <c r="I6" s="240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</row>
    <row r="7" spans="1:241" s="74" customFormat="1" ht="13.5">
      <c r="A7" s="140">
        <v>3</v>
      </c>
      <c r="B7" s="241" t="s">
        <v>525</v>
      </c>
      <c r="C7" s="140" t="s">
        <v>6</v>
      </c>
      <c r="D7" s="152" t="s">
        <v>7</v>
      </c>
      <c r="E7" s="242">
        <v>206.33</v>
      </c>
      <c r="F7" s="242">
        <v>267.11</v>
      </c>
      <c r="G7" s="238">
        <f t="shared" si="0"/>
        <v>473.44000000000005</v>
      </c>
      <c r="H7" s="239"/>
      <c r="I7" s="240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</row>
    <row r="8" spans="1:241" s="74" customFormat="1" ht="13.5">
      <c r="A8" s="140">
        <v>4</v>
      </c>
      <c r="B8" s="241" t="s">
        <v>526</v>
      </c>
      <c r="C8" s="140" t="s">
        <v>8</v>
      </c>
      <c r="D8" s="152" t="s">
        <v>7</v>
      </c>
      <c r="E8" s="242">
        <v>313.108</v>
      </c>
      <c r="F8" s="242">
        <v>312.28</v>
      </c>
      <c r="G8" s="238">
        <f t="shared" si="0"/>
        <v>625.3879999999999</v>
      </c>
      <c r="H8" s="239"/>
      <c r="I8" s="240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</row>
    <row r="9" spans="1:241" s="74" customFormat="1" ht="13.5">
      <c r="A9" s="140">
        <v>5</v>
      </c>
      <c r="B9" s="241" t="s">
        <v>527</v>
      </c>
      <c r="C9" s="140" t="s">
        <v>9</v>
      </c>
      <c r="D9" s="152" t="s">
        <v>7</v>
      </c>
      <c r="E9" s="242">
        <v>348.46</v>
      </c>
      <c r="F9" s="242">
        <v>353.62</v>
      </c>
      <c r="G9" s="238">
        <f t="shared" si="0"/>
        <v>702.0799999999999</v>
      </c>
      <c r="H9" s="239"/>
      <c r="I9" s="240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</row>
    <row r="10" spans="1:241" s="74" customFormat="1" ht="13.5">
      <c r="A10" s="140">
        <v>6</v>
      </c>
      <c r="B10" s="241" t="s">
        <v>528</v>
      </c>
      <c r="C10" s="140" t="s">
        <v>10</v>
      </c>
      <c r="D10" s="152" t="s">
        <v>7</v>
      </c>
      <c r="E10" s="242">
        <v>380.59</v>
      </c>
      <c r="F10" s="242">
        <v>216.113703704</v>
      </c>
      <c r="G10" s="238">
        <f t="shared" si="0"/>
        <v>596.703703704</v>
      </c>
      <c r="H10" s="239"/>
      <c r="I10" s="240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</row>
    <row r="11" spans="1:241" s="74" customFormat="1" ht="14.25" customHeight="1">
      <c r="A11" s="140">
        <v>7</v>
      </c>
      <c r="B11" s="241" t="s">
        <v>529</v>
      </c>
      <c r="C11" s="140" t="s">
        <v>11</v>
      </c>
      <c r="D11" s="152" t="s">
        <v>7</v>
      </c>
      <c r="E11" s="242">
        <v>501.64</v>
      </c>
      <c r="F11" s="242">
        <v>182.71</v>
      </c>
      <c r="G11" s="238">
        <f>SUM(E11:F11)</f>
        <v>684.35</v>
      </c>
      <c r="H11" s="239"/>
      <c r="I11" s="240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</row>
    <row r="12" spans="1:241" s="74" customFormat="1" ht="13.5">
      <c r="A12" s="140">
        <v>8</v>
      </c>
      <c r="B12" s="241" t="s">
        <v>530</v>
      </c>
      <c r="C12" s="140" t="s">
        <v>12</v>
      </c>
      <c r="D12" s="152" t="s">
        <v>13</v>
      </c>
      <c r="E12" s="242">
        <v>205.329</v>
      </c>
      <c r="F12" s="242">
        <v>266.514</v>
      </c>
      <c r="G12" s="238">
        <f t="shared" si="0"/>
        <v>471.843</v>
      </c>
      <c r="H12" s="239"/>
      <c r="I12" s="240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</row>
    <row r="13" spans="1:241" s="74" customFormat="1" ht="13.5">
      <c r="A13" s="140">
        <v>9</v>
      </c>
      <c r="B13" s="241" t="s">
        <v>531</v>
      </c>
      <c r="C13" s="140" t="s">
        <v>14</v>
      </c>
      <c r="D13" s="152" t="s">
        <v>13</v>
      </c>
      <c r="E13" s="242">
        <v>516.88</v>
      </c>
      <c r="F13" s="242">
        <v>172.5</v>
      </c>
      <c r="G13" s="238">
        <f t="shared" si="0"/>
        <v>689.38</v>
      </c>
      <c r="H13" s="239"/>
      <c r="I13" s="240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</row>
    <row r="14" spans="1:241" s="74" customFormat="1" ht="13.5">
      <c r="A14" s="140">
        <v>10</v>
      </c>
      <c r="B14" s="241" t="s">
        <v>532</v>
      </c>
      <c r="C14" s="140" t="s">
        <v>56</v>
      </c>
      <c r="D14" s="152" t="s">
        <v>13</v>
      </c>
      <c r="E14" s="242">
        <v>548.608</v>
      </c>
      <c r="F14" s="242">
        <v>293.87</v>
      </c>
      <c r="G14" s="238">
        <f t="shared" si="0"/>
        <v>842.478</v>
      </c>
      <c r="H14" s="239"/>
      <c r="I14" s="24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</row>
    <row r="15" spans="1:241" s="74" customFormat="1" ht="13.5">
      <c r="A15" s="140">
        <v>11</v>
      </c>
      <c r="B15" s="243" t="s">
        <v>533</v>
      </c>
      <c r="C15" s="140" t="s">
        <v>15</v>
      </c>
      <c r="D15" s="152" t="s">
        <v>13</v>
      </c>
      <c r="E15" s="242">
        <v>348.68</v>
      </c>
      <c r="F15" s="242">
        <f>39.52+42.56</f>
        <v>82.08000000000001</v>
      </c>
      <c r="G15" s="238">
        <f t="shared" si="0"/>
        <v>430.76</v>
      </c>
      <c r="H15" s="239"/>
      <c r="I15" s="240" t="s">
        <v>645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</row>
    <row r="16" spans="1:241" s="74" customFormat="1" ht="13.5">
      <c r="A16" s="140">
        <v>12</v>
      </c>
      <c r="B16" s="241" t="s">
        <v>534</v>
      </c>
      <c r="C16" s="140" t="s">
        <v>20</v>
      </c>
      <c r="D16" s="152" t="s">
        <v>13</v>
      </c>
      <c r="E16" s="242">
        <v>268.02</v>
      </c>
      <c r="F16" s="242">
        <v>234.5</v>
      </c>
      <c r="G16" s="238">
        <f>SUM(E16:F16)</f>
        <v>502.52</v>
      </c>
      <c r="H16" s="239"/>
      <c r="I16" s="240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</row>
    <row r="17" spans="1:241" s="74" customFormat="1" ht="13.5">
      <c r="A17" s="140">
        <v>13</v>
      </c>
      <c r="B17" s="244" t="s">
        <v>535</v>
      </c>
      <c r="C17" s="205" t="s">
        <v>60</v>
      </c>
      <c r="D17" s="152" t="s">
        <v>13</v>
      </c>
      <c r="E17" s="242">
        <v>179.42</v>
      </c>
      <c r="F17" s="242">
        <v>60</v>
      </c>
      <c r="G17" s="238">
        <f t="shared" si="0"/>
        <v>239.42</v>
      </c>
      <c r="H17" s="239"/>
      <c r="I17" s="240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</row>
    <row r="18" spans="1:241" s="74" customFormat="1" ht="14.25" customHeight="1">
      <c r="A18" s="140">
        <v>14</v>
      </c>
      <c r="B18" s="72" t="s">
        <v>111</v>
      </c>
      <c r="C18" s="40" t="s">
        <v>133</v>
      </c>
      <c r="D18" s="152" t="s">
        <v>13</v>
      </c>
      <c r="E18" s="245">
        <v>377.45</v>
      </c>
      <c r="F18" s="245">
        <v>209.78</v>
      </c>
      <c r="G18" s="238">
        <f t="shared" si="0"/>
        <v>587.23</v>
      </c>
      <c r="H18" s="239"/>
      <c r="I18" s="240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</row>
    <row r="19" spans="1:241" s="74" customFormat="1" ht="13.5">
      <c r="A19" s="140">
        <v>15</v>
      </c>
      <c r="B19" s="246" t="s">
        <v>536</v>
      </c>
      <c r="C19" s="40" t="s">
        <v>141</v>
      </c>
      <c r="D19" s="152" t="s">
        <v>13</v>
      </c>
      <c r="E19" s="245">
        <v>365.16</v>
      </c>
      <c r="F19" s="245">
        <v>212.81</v>
      </c>
      <c r="G19" s="238">
        <f t="shared" si="0"/>
        <v>577.97</v>
      </c>
      <c r="H19" s="239"/>
      <c r="I19" s="239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</row>
    <row r="20" spans="1:241" s="74" customFormat="1" ht="25.5">
      <c r="A20" s="140">
        <v>16</v>
      </c>
      <c r="B20" s="241" t="s">
        <v>537</v>
      </c>
      <c r="C20" s="140" t="s">
        <v>18</v>
      </c>
      <c r="D20" s="152" t="s">
        <v>342</v>
      </c>
      <c r="E20" s="242">
        <v>295.896</v>
      </c>
      <c r="F20" s="242">
        <v>186.32</v>
      </c>
      <c r="G20" s="238">
        <f t="shared" si="0"/>
        <v>482.216</v>
      </c>
      <c r="H20" s="239"/>
      <c r="I20" s="240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</row>
    <row r="21" spans="1:241" s="74" customFormat="1" ht="13.5">
      <c r="A21" s="140">
        <v>17</v>
      </c>
      <c r="B21" s="241" t="s">
        <v>538</v>
      </c>
      <c r="C21" s="140" t="s">
        <v>16</v>
      </c>
      <c r="D21" s="152" t="s">
        <v>17</v>
      </c>
      <c r="E21" s="245">
        <v>413.828</v>
      </c>
      <c r="F21" s="245">
        <v>217.828</v>
      </c>
      <c r="G21" s="238">
        <f t="shared" si="0"/>
        <v>631.656</v>
      </c>
      <c r="H21" s="239"/>
      <c r="I21" s="40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</row>
    <row r="22" spans="1:241" s="74" customFormat="1" ht="13.5">
      <c r="A22" s="140">
        <v>18</v>
      </c>
      <c r="B22" s="241" t="s">
        <v>539</v>
      </c>
      <c r="C22" s="140" t="s">
        <v>19</v>
      </c>
      <c r="D22" s="152" t="s">
        <v>17</v>
      </c>
      <c r="E22" s="242">
        <v>505.49</v>
      </c>
      <c r="F22" s="242">
        <v>291.5745</v>
      </c>
      <c r="G22" s="238">
        <f t="shared" si="0"/>
        <v>797.0645</v>
      </c>
      <c r="H22" s="239"/>
      <c r="I22" s="240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</row>
    <row r="23" spans="1:241" s="74" customFormat="1" ht="13.5">
      <c r="A23" s="140">
        <v>19</v>
      </c>
      <c r="B23" s="241" t="s">
        <v>540</v>
      </c>
      <c r="C23" s="140" t="s">
        <v>57</v>
      </c>
      <c r="D23" s="152" t="s">
        <v>17</v>
      </c>
      <c r="E23" s="242">
        <v>202.98</v>
      </c>
      <c r="F23" s="242">
        <v>307.21</v>
      </c>
      <c r="G23" s="238">
        <f t="shared" si="0"/>
        <v>510.18999999999994</v>
      </c>
      <c r="H23" s="239"/>
      <c r="I23" s="240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</row>
    <row r="24" spans="1:241" s="74" customFormat="1" ht="13.5">
      <c r="A24" s="140">
        <v>20</v>
      </c>
      <c r="B24" s="241" t="s">
        <v>541</v>
      </c>
      <c r="C24" s="140" t="s">
        <v>21</v>
      </c>
      <c r="D24" s="152" t="s">
        <v>17</v>
      </c>
      <c r="E24" s="242">
        <v>340.027</v>
      </c>
      <c r="F24" s="242">
        <v>260.024</v>
      </c>
      <c r="G24" s="238">
        <f t="shared" si="0"/>
        <v>600.0509999999999</v>
      </c>
      <c r="H24" s="239"/>
      <c r="I24" s="240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</row>
    <row r="25" spans="1:241" s="74" customFormat="1" ht="13.5">
      <c r="A25" s="140">
        <v>21</v>
      </c>
      <c r="B25" s="247" t="s">
        <v>542</v>
      </c>
      <c r="C25" s="140" t="s">
        <v>22</v>
      </c>
      <c r="D25" s="152" t="s">
        <v>17</v>
      </c>
      <c r="E25" s="242">
        <v>275.36</v>
      </c>
      <c r="F25" s="242">
        <v>253.82</v>
      </c>
      <c r="G25" s="238">
        <f t="shared" si="0"/>
        <v>529.1800000000001</v>
      </c>
      <c r="H25" s="239"/>
      <c r="I25" s="240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</row>
    <row r="26" spans="1:241" s="74" customFormat="1" ht="13.5">
      <c r="A26" s="140">
        <v>22</v>
      </c>
      <c r="B26" s="247" t="s">
        <v>543</v>
      </c>
      <c r="C26" s="140" t="s">
        <v>58</v>
      </c>
      <c r="D26" s="152" t="s">
        <v>17</v>
      </c>
      <c r="E26" s="242">
        <v>536.72</v>
      </c>
      <c r="F26" s="242">
        <v>400.05</v>
      </c>
      <c r="G26" s="238">
        <f t="shared" si="0"/>
        <v>936.77</v>
      </c>
      <c r="H26" s="239"/>
      <c r="I26" s="240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</row>
    <row r="27" spans="1:241" s="74" customFormat="1" ht="13.5">
      <c r="A27" s="140">
        <v>23</v>
      </c>
      <c r="B27" s="248" t="s">
        <v>544</v>
      </c>
      <c r="C27" s="140" t="s">
        <v>24</v>
      </c>
      <c r="D27" s="152" t="s">
        <v>17</v>
      </c>
      <c r="E27" s="242">
        <v>407.566</v>
      </c>
      <c r="F27" s="242">
        <v>287.128</v>
      </c>
      <c r="G27" s="238">
        <f t="shared" si="0"/>
        <v>694.694</v>
      </c>
      <c r="H27" s="239"/>
      <c r="I27" s="240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</row>
    <row r="28" spans="1:241" s="74" customFormat="1" ht="13.5">
      <c r="A28" s="140">
        <v>24</v>
      </c>
      <c r="B28" s="247" t="s">
        <v>545</v>
      </c>
      <c r="C28" s="140" t="s">
        <v>25</v>
      </c>
      <c r="D28" s="152" t="s">
        <v>17</v>
      </c>
      <c r="E28" s="242">
        <v>30</v>
      </c>
      <c r="F28" s="242">
        <v>79.32</v>
      </c>
      <c r="G28" s="238">
        <f t="shared" si="0"/>
        <v>109.32</v>
      </c>
      <c r="H28" s="239"/>
      <c r="I28" s="240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</row>
    <row r="29" spans="1:241" s="74" customFormat="1" ht="13.5">
      <c r="A29" s="140">
        <v>25</v>
      </c>
      <c r="B29" s="247" t="s">
        <v>546</v>
      </c>
      <c r="C29" s="140" t="s">
        <v>26</v>
      </c>
      <c r="D29" s="152" t="s">
        <v>17</v>
      </c>
      <c r="E29" s="242">
        <v>236.41</v>
      </c>
      <c r="F29" s="242">
        <v>250.71</v>
      </c>
      <c r="G29" s="238">
        <f t="shared" si="0"/>
        <v>487.12</v>
      </c>
      <c r="H29" s="239"/>
      <c r="I29" s="239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</row>
    <row r="30" spans="1:241" s="74" customFormat="1" ht="13.5">
      <c r="A30" s="140">
        <v>26</v>
      </c>
      <c r="B30" s="249" t="s">
        <v>547</v>
      </c>
      <c r="C30" s="205" t="s">
        <v>59</v>
      </c>
      <c r="D30" s="152" t="s">
        <v>27</v>
      </c>
      <c r="E30" s="242">
        <v>250.91</v>
      </c>
      <c r="F30" s="242">
        <v>151.92</v>
      </c>
      <c r="G30" s="238">
        <f t="shared" si="0"/>
        <v>402.83</v>
      </c>
      <c r="H30" s="239"/>
      <c r="I30" s="240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</row>
    <row r="31" spans="1:241" s="74" customFormat="1" ht="13.5">
      <c r="A31" s="140">
        <v>27</v>
      </c>
      <c r="B31" s="250" t="s">
        <v>548</v>
      </c>
      <c r="C31" s="140" t="s">
        <v>86</v>
      </c>
      <c r="D31" s="152" t="s">
        <v>17</v>
      </c>
      <c r="E31" s="242">
        <v>447.68</v>
      </c>
      <c r="F31" s="242">
        <v>229.7675</v>
      </c>
      <c r="G31" s="238">
        <f t="shared" si="0"/>
        <v>677.4475</v>
      </c>
      <c r="H31" s="239"/>
      <c r="I31" s="240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</row>
    <row r="32" spans="1:241" s="74" customFormat="1" ht="13.5">
      <c r="A32" s="140">
        <v>28</v>
      </c>
      <c r="B32" s="246" t="s">
        <v>549</v>
      </c>
      <c r="C32" s="40" t="s">
        <v>134</v>
      </c>
      <c r="D32" s="152" t="s">
        <v>17</v>
      </c>
      <c r="E32" s="245">
        <v>441.67</v>
      </c>
      <c r="F32" s="245">
        <v>300.14</v>
      </c>
      <c r="G32" s="238">
        <f t="shared" si="0"/>
        <v>741.81</v>
      </c>
      <c r="H32" s="239"/>
      <c r="I32" s="40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</row>
    <row r="33" spans="1:241" s="74" customFormat="1" ht="13.5">
      <c r="A33" s="140">
        <v>29</v>
      </c>
      <c r="B33" s="251" t="s">
        <v>112</v>
      </c>
      <c r="C33" s="40" t="s">
        <v>135</v>
      </c>
      <c r="D33" s="152" t="s">
        <v>17</v>
      </c>
      <c r="E33" s="245">
        <v>248.26</v>
      </c>
      <c r="F33" s="245">
        <v>196.23</v>
      </c>
      <c r="G33" s="238">
        <f>SUM(E33:F33)</f>
        <v>444.49</v>
      </c>
      <c r="H33" s="239"/>
      <c r="I33" s="40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</row>
    <row r="34" spans="1:241" s="74" customFormat="1" ht="13.5">
      <c r="A34" s="140">
        <v>30</v>
      </c>
      <c r="B34" s="241" t="s">
        <v>550</v>
      </c>
      <c r="C34" s="40" t="s">
        <v>39</v>
      </c>
      <c r="D34" s="152" t="s">
        <v>370</v>
      </c>
      <c r="E34" s="245">
        <v>33.88</v>
      </c>
      <c r="F34" s="245">
        <v>33.88</v>
      </c>
      <c r="G34" s="238">
        <f t="shared" si="0"/>
        <v>67.76</v>
      </c>
      <c r="H34" s="239"/>
      <c r="I34" s="239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</row>
    <row r="35" spans="1:241" s="74" customFormat="1" ht="13.5">
      <c r="A35" s="140">
        <v>31</v>
      </c>
      <c r="B35" s="252" t="s">
        <v>551</v>
      </c>
      <c r="C35" s="40" t="s">
        <v>87</v>
      </c>
      <c r="D35" s="166" t="s">
        <v>40</v>
      </c>
      <c r="E35" s="245"/>
      <c r="F35" s="245"/>
      <c r="G35" s="238">
        <f t="shared" si="0"/>
        <v>0</v>
      </c>
      <c r="H35" s="239"/>
      <c r="I35" s="239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</row>
    <row r="36" spans="1:241" s="74" customFormat="1" ht="13.5">
      <c r="A36" s="140">
        <v>32</v>
      </c>
      <c r="B36" s="246" t="s">
        <v>552</v>
      </c>
      <c r="C36" s="40" t="s">
        <v>131</v>
      </c>
      <c r="D36" s="152" t="s">
        <v>84</v>
      </c>
      <c r="E36" s="245">
        <v>58.52</v>
      </c>
      <c r="F36" s="245">
        <v>49.44</v>
      </c>
      <c r="G36" s="238">
        <f t="shared" si="0"/>
        <v>107.96000000000001</v>
      </c>
      <c r="H36" s="239"/>
      <c r="I36" s="239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</row>
    <row r="37" spans="1:241" s="74" customFormat="1" ht="13.5">
      <c r="A37" s="140">
        <v>33</v>
      </c>
      <c r="B37" s="246" t="s">
        <v>553</v>
      </c>
      <c r="C37" s="40" t="s">
        <v>554</v>
      </c>
      <c r="D37" s="152" t="s">
        <v>84</v>
      </c>
      <c r="E37" s="245"/>
      <c r="F37" s="245">
        <v>39.6</v>
      </c>
      <c r="G37" s="238">
        <f t="shared" si="0"/>
        <v>39.6</v>
      </c>
      <c r="H37" s="239"/>
      <c r="I37" s="239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</row>
    <row r="38" spans="1:241" s="74" customFormat="1" ht="13.5">
      <c r="A38" s="140">
        <v>34</v>
      </c>
      <c r="B38" s="253" t="s">
        <v>555</v>
      </c>
      <c r="C38" s="40" t="s">
        <v>28</v>
      </c>
      <c r="D38" s="152" t="s">
        <v>29</v>
      </c>
      <c r="E38" s="242"/>
      <c r="F38" s="242"/>
      <c r="G38" s="238">
        <f t="shared" si="0"/>
        <v>0</v>
      </c>
      <c r="H38" s="239"/>
      <c r="I38" s="240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</row>
    <row r="39" spans="1:241" s="74" customFormat="1" ht="13.5">
      <c r="A39" s="140">
        <v>35</v>
      </c>
      <c r="B39" s="241" t="s">
        <v>556</v>
      </c>
      <c r="C39" s="40" t="s">
        <v>30</v>
      </c>
      <c r="D39" s="152" t="s">
        <v>29</v>
      </c>
      <c r="E39" s="245"/>
      <c r="F39" s="245"/>
      <c r="G39" s="238">
        <f t="shared" si="0"/>
        <v>0</v>
      </c>
      <c r="H39" s="239"/>
      <c r="I39" s="40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</row>
    <row r="40" spans="1:241" s="74" customFormat="1" ht="13.5">
      <c r="A40" s="140">
        <v>36</v>
      </c>
      <c r="B40" s="241" t="s">
        <v>557</v>
      </c>
      <c r="C40" s="40" t="s">
        <v>31</v>
      </c>
      <c r="D40" s="152" t="s">
        <v>32</v>
      </c>
      <c r="E40" s="245"/>
      <c r="F40" s="245"/>
      <c r="G40" s="238">
        <f t="shared" si="0"/>
        <v>0</v>
      </c>
      <c r="H40" s="239"/>
      <c r="I40" s="40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</row>
    <row r="41" spans="1:241" s="74" customFormat="1" ht="13.5">
      <c r="A41" s="140">
        <v>37</v>
      </c>
      <c r="B41" s="241" t="s">
        <v>558</v>
      </c>
      <c r="C41" s="40" t="s">
        <v>33</v>
      </c>
      <c r="D41" s="152" t="s">
        <v>34</v>
      </c>
      <c r="E41" s="245"/>
      <c r="F41" s="245"/>
      <c r="G41" s="238">
        <f t="shared" si="0"/>
        <v>0</v>
      </c>
      <c r="H41" s="239"/>
      <c r="I41" s="240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</row>
    <row r="42" spans="1:241" s="74" customFormat="1" ht="13.5">
      <c r="A42" s="140">
        <v>38</v>
      </c>
      <c r="B42" s="241" t="s">
        <v>559</v>
      </c>
      <c r="C42" s="40" t="s">
        <v>35</v>
      </c>
      <c r="D42" s="152" t="s">
        <v>34</v>
      </c>
      <c r="E42" s="245"/>
      <c r="F42" s="245"/>
      <c r="G42" s="238">
        <f t="shared" si="0"/>
        <v>0</v>
      </c>
      <c r="H42" s="239"/>
      <c r="I42" s="240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</row>
    <row r="43" spans="1:241" s="74" customFormat="1" ht="13.5">
      <c r="A43" s="140">
        <v>39</v>
      </c>
      <c r="B43" s="241" t="s">
        <v>560</v>
      </c>
      <c r="C43" s="40" t="s">
        <v>36</v>
      </c>
      <c r="D43" s="152" t="s">
        <v>34</v>
      </c>
      <c r="E43" s="245">
        <v>379.06</v>
      </c>
      <c r="F43" s="245">
        <v>229.32</v>
      </c>
      <c r="G43" s="238">
        <f t="shared" si="0"/>
        <v>608.38</v>
      </c>
      <c r="H43" s="239"/>
      <c r="I43" s="240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</row>
    <row r="44" spans="1:241" s="74" customFormat="1" ht="13.5">
      <c r="A44" s="140">
        <v>40</v>
      </c>
      <c r="B44" s="254" t="s">
        <v>561</v>
      </c>
      <c r="C44" s="40" t="s">
        <v>37</v>
      </c>
      <c r="D44" s="152" t="s">
        <v>34</v>
      </c>
      <c r="E44" s="245">
        <v>51</v>
      </c>
      <c r="F44" s="245">
        <v>27.3</v>
      </c>
      <c r="G44" s="238">
        <f t="shared" si="0"/>
        <v>78.3</v>
      </c>
      <c r="H44" s="239"/>
      <c r="I44" s="239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</row>
    <row r="45" spans="1:241" s="74" customFormat="1" ht="13.5">
      <c r="A45" s="140">
        <v>41</v>
      </c>
      <c r="B45" s="255" t="s">
        <v>562</v>
      </c>
      <c r="C45" s="40" t="s">
        <v>38</v>
      </c>
      <c r="D45" s="152" t="s">
        <v>34</v>
      </c>
      <c r="E45" s="245">
        <v>91.5</v>
      </c>
      <c r="F45" s="245">
        <v>71.744</v>
      </c>
      <c r="G45" s="238">
        <f t="shared" si="0"/>
        <v>163.244</v>
      </c>
      <c r="H45" s="239"/>
      <c r="I45" s="239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</row>
    <row r="46" spans="1:241" s="74" customFormat="1" ht="13.5">
      <c r="A46" s="140">
        <v>42</v>
      </c>
      <c r="B46" s="250" t="s">
        <v>563</v>
      </c>
      <c r="C46" s="40" t="s">
        <v>130</v>
      </c>
      <c r="D46" s="152" t="s">
        <v>83</v>
      </c>
      <c r="E46" s="245">
        <v>170.946</v>
      </c>
      <c r="F46" s="245">
        <v>138.13</v>
      </c>
      <c r="G46" s="238">
        <f t="shared" si="0"/>
        <v>309.076</v>
      </c>
      <c r="H46" s="239"/>
      <c r="I46" s="239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</row>
    <row r="47" spans="1:241" s="74" customFormat="1" ht="13.5">
      <c r="A47" s="140">
        <v>43</v>
      </c>
      <c r="B47" s="255" t="s">
        <v>564</v>
      </c>
      <c r="C47" s="40" t="s">
        <v>132</v>
      </c>
      <c r="D47" s="152" t="s">
        <v>34</v>
      </c>
      <c r="E47" s="245">
        <v>75.096</v>
      </c>
      <c r="F47" s="245">
        <v>27.3</v>
      </c>
      <c r="G47" s="238">
        <f t="shared" si="0"/>
        <v>102.396</v>
      </c>
      <c r="H47" s="239"/>
      <c r="I47" s="240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</row>
    <row r="48" spans="1:9" s="74" customFormat="1" ht="13.5">
      <c r="A48" s="140">
        <v>44</v>
      </c>
      <c r="B48" s="246" t="s">
        <v>565</v>
      </c>
      <c r="C48" s="40" t="s">
        <v>566</v>
      </c>
      <c r="D48" s="152" t="s">
        <v>83</v>
      </c>
      <c r="E48" s="257"/>
      <c r="F48" s="257">
        <v>33.09</v>
      </c>
      <c r="G48" s="238">
        <f t="shared" si="0"/>
        <v>33.09</v>
      </c>
      <c r="H48" s="239"/>
      <c r="I48" s="256"/>
    </row>
    <row r="49" spans="1:9" s="74" customFormat="1" ht="13.5">
      <c r="A49" s="140">
        <v>45</v>
      </c>
      <c r="B49" s="259" t="s">
        <v>567</v>
      </c>
      <c r="C49" s="240" t="s">
        <v>568</v>
      </c>
      <c r="D49" s="152" t="s">
        <v>83</v>
      </c>
      <c r="E49" s="238"/>
      <c r="F49" s="238"/>
      <c r="G49" s="238">
        <f>SUM(E49:F49)</f>
        <v>0</v>
      </c>
      <c r="H49" s="239"/>
      <c r="I49" s="240"/>
    </row>
    <row r="50" spans="1:9" s="74" customFormat="1" ht="13.5">
      <c r="A50" s="140">
        <v>46</v>
      </c>
      <c r="B50" s="251" t="s">
        <v>569</v>
      </c>
      <c r="C50" s="40" t="s">
        <v>136</v>
      </c>
      <c r="D50" s="40" t="s">
        <v>7</v>
      </c>
      <c r="E50" s="245">
        <v>120.08</v>
      </c>
      <c r="F50" s="245"/>
      <c r="G50" s="238">
        <f t="shared" si="0"/>
        <v>120.08</v>
      </c>
      <c r="H50" s="239"/>
      <c r="I50" s="40" t="s">
        <v>570</v>
      </c>
    </row>
    <row r="51" spans="1:9" ht="15">
      <c r="A51" s="140">
        <v>47</v>
      </c>
      <c r="B51" s="259" t="s">
        <v>571</v>
      </c>
      <c r="C51" s="240" t="s">
        <v>572</v>
      </c>
      <c r="D51" s="40" t="s">
        <v>7</v>
      </c>
      <c r="E51" s="238">
        <v>56.152</v>
      </c>
      <c r="F51" s="238"/>
      <c r="G51" s="238">
        <f t="shared" si="0"/>
        <v>56.152</v>
      </c>
      <c r="H51" s="239"/>
      <c r="I51" s="40" t="s">
        <v>570</v>
      </c>
    </row>
    <row r="52" spans="1:9" ht="15">
      <c r="A52" s="140">
        <v>48</v>
      </c>
      <c r="B52" s="352" t="s">
        <v>640</v>
      </c>
      <c r="C52" s="353" t="s">
        <v>641</v>
      </c>
      <c r="D52" s="40" t="s">
        <v>7</v>
      </c>
      <c r="E52" s="238">
        <v>12</v>
      </c>
      <c r="F52" s="238"/>
      <c r="G52" s="238">
        <f t="shared" si="0"/>
        <v>12</v>
      </c>
      <c r="H52" s="239"/>
      <c r="I52" s="40" t="s">
        <v>570</v>
      </c>
    </row>
    <row r="53" spans="1:9" ht="15">
      <c r="A53" s="140">
        <v>49</v>
      </c>
      <c r="B53" s="259"/>
      <c r="C53" s="305" t="s">
        <v>589</v>
      </c>
      <c r="D53" s="306" t="s">
        <v>599</v>
      </c>
      <c r="E53" s="238"/>
      <c r="F53" s="238"/>
      <c r="G53" s="238"/>
      <c r="H53" s="239"/>
      <c r="I53" s="306" t="s">
        <v>598</v>
      </c>
    </row>
    <row r="54" spans="1:9" ht="15">
      <c r="A54" s="140">
        <v>50</v>
      </c>
      <c r="B54" s="259"/>
      <c r="C54" s="305" t="s">
        <v>590</v>
      </c>
      <c r="D54" s="306" t="s">
        <v>599</v>
      </c>
      <c r="E54" s="238"/>
      <c r="F54" s="238"/>
      <c r="G54" s="238"/>
      <c r="H54" s="239"/>
      <c r="I54" s="306" t="s">
        <v>598</v>
      </c>
    </row>
    <row r="55" spans="1:9" ht="15">
      <c r="A55" s="140">
        <v>51</v>
      </c>
      <c r="B55" s="259"/>
      <c r="C55" s="305" t="s">
        <v>591</v>
      </c>
      <c r="D55" s="306" t="s">
        <v>599</v>
      </c>
      <c r="E55" s="238"/>
      <c r="F55" s="238"/>
      <c r="G55" s="238"/>
      <c r="H55" s="239"/>
      <c r="I55" s="306" t="s">
        <v>598</v>
      </c>
    </row>
    <row r="56" spans="1:9" ht="15">
      <c r="A56" s="140">
        <v>52</v>
      </c>
      <c r="B56" s="259"/>
      <c r="C56" s="305" t="s">
        <v>592</v>
      </c>
      <c r="D56" s="306" t="s">
        <v>599</v>
      </c>
      <c r="E56" s="238"/>
      <c r="F56" s="238"/>
      <c r="G56" s="238"/>
      <c r="H56" s="239"/>
      <c r="I56" s="306" t="s">
        <v>598</v>
      </c>
    </row>
    <row r="57" spans="1:9" ht="15">
      <c r="A57" s="140">
        <v>53</v>
      </c>
      <c r="B57" s="259"/>
      <c r="C57" s="305" t="s">
        <v>593</v>
      </c>
      <c r="D57" s="306" t="s">
        <v>599</v>
      </c>
      <c r="E57" s="238"/>
      <c r="F57" s="238"/>
      <c r="G57" s="238"/>
      <c r="H57" s="239"/>
      <c r="I57" s="306" t="s">
        <v>598</v>
      </c>
    </row>
    <row r="58" spans="1:9" ht="15">
      <c r="A58" s="140">
        <v>54</v>
      </c>
      <c r="B58" s="259"/>
      <c r="C58" s="305" t="s">
        <v>594</v>
      </c>
      <c r="D58" s="306" t="s">
        <v>599</v>
      </c>
      <c r="E58" s="238"/>
      <c r="F58" s="238"/>
      <c r="G58" s="238"/>
      <c r="H58" s="239"/>
      <c r="I58" s="306" t="s">
        <v>598</v>
      </c>
    </row>
    <row r="59" spans="1:9" ht="15">
      <c r="A59" s="140">
        <v>55</v>
      </c>
      <c r="B59" s="259"/>
      <c r="C59" s="305" t="s">
        <v>595</v>
      </c>
      <c r="D59" s="306" t="s">
        <v>599</v>
      </c>
      <c r="E59" s="238"/>
      <c r="F59" s="238"/>
      <c r="G59" s="238"/>
      <c r="H59" s="239"/>
      <c r="I59" s="306" t="s">
        <v>598</v>
      </c>
    </row>
    <row r="60" spans="1:9" ht="15">
      <c r="A60" s="140">
        <v>56</v>
      </c>
      <c r="B60" s="259"/>
      <c r="C60" s="305" t="s">
        <v>596</v>
      </c>
      <c r="D60" s="306" t="s">
        <v>599</v>
      </c>
      <c r="E60" s="238"/>
      <c r="F60" s="238"/>
      <c r="G60" s="238"/>
      <c r="H60" s="239"/>
      <c r="I60" s="306" t="s">
        <v>598</v>
      </c>
    </row>
    <row r="61" spans="1:9" ht="15">
      <c r="A61" s="140">
        <v>57</v>
      </c>
      <c r="B61" s="259"/>
      <c r="C61" s="305" t="s">
        <v>597</v>
      </c>
      <c r="D61" s="306" t="s">
        <v>599</v>
      </c>
      <c r="E61" s="238"/>
      <c r="F61" s="238"/>
      <c r="G61" s="238"/>
      <c r="H61" s="239"/>
      <c r="I61" s="306" t="s">
        <v>598</v>
      </c>
    </row>
    <row r="62" spans="1:9" ht="15">
      <c r="A62" s="258"/>
      <c r="B62" s="140"/>
      <c r="C62" s="240"/>
      <c r="D62" s="240"/>
      <c r="E62" s="238"/>
      <c r="F62" s="238"/>
      <c r="G62" s="238">
        <f>SUM(G5:G52)</f>
        <v>18693.908609216</v>
      </c>
      <c r="H62" s="239"/>
      <c r="I62" s="240"/>
    </row>
    <row r="63" spans="1:9" ht="15">
      <c r="A63" s="226"/>
      <c r="B63" s="301"/>
      <c r="C63" s="302"/>
      <c r="D63" s="302"/>
      <c r="E63" s="303"/>
      <c r="F63" s="303"/>
      <c r="G63" s="303"/>
      <c r="H63" s="304"/>
      <c r="I63" s="302"/>
    </row>
    <row r="64" spans="1:9" ht="15">
      <c r="A64" s="226"/>
      <c r="B64" s="301"/>
      <c r="C64" s="302"/>
      <c r="D64" s="302"/>
      <c r="E64" s="303"/>
      <c r="F64" s="303"/>
      <c r="G64" s="303"/>
      <c r="H64" s="304"/>
      <c r="I64" s="302"/>
    </row>
    <row r="65" spans="1:9" ht="15">
      <c r="A65" s="226"/>
      <c r="B65" s="301"/>
      <c r="C65" s="302"/>
      <c r="D65" s="302"/>
      <c r="E65" s="303"/>
      <c r="F65" s="303"/>
      <c r="G65" s="303"/>
      <c r="H65" s="304"/>
      <c r="I65" s="302"/>
    </row>
    <row r="66" spans="1:9" ht="15">
      <c r="A66" s="226"/>
      <c r="B66" s="301"/>
      <c r="C66" s="302"/>
      <c r="D66" s="302"/>
      <c r="E66" s="303"/>
      <c r="F66" s="303"/>
      <c r="G66" s="303"/>
      <c r="H66" s="304"/>
      <c r="I66" s="302"/>
    </row>
    <row r="67" spans="1:9" ht="15">
      <c r="A67" s="226"/>
      <c r="B67" s="301"/>
      <c r="C67" s="302"/>
      <c r="D67" s="302"/>
      <c r="E67" s="303"/>
      <c r="F67" s="303"/>
      <c r="G67" s="303"/>
      <c r="H67" s="304"/>
      <c r="I67" s="302"/>
    </row>
    <row r="68" spans="1:9" ht="15">
      <c r="A68" s="226"/>
      <c r="B68" s="301"/>
      <c r="C68" s="302"/>
      <c r="D68" s="302"/>
      <c r="E68" s="303"/>
      <c r="F68" s="303"/>
      <c r="G68" s="303"/>
      <c r="H68" s="304"/>
      <c r="I68" s="302"/>
    </row>
    <row r="69" spans="1:9" ht="15">
      <c r="A69" s="226"/>
      <c r="B69" s="301"/>
      <c r="C69" s="302"/>
      <c r="D69" s="302"/>
      <c r="E69" s="303"/>
      <c r="F69" s="303"/>
      <c r="G69" s="303"/>
      <c r="H69" s="304"/>
      <c r="I69" s="302"/>
    </row>
    <row r="70" spans="1:9" ht="15">
      <c r="A70" s="226"/>
      <c r="B70" s="301"/>
      <c r="C70" s="302"/>
      <c r="D70" s="302"/>
      <c r="E70" s="303"/>
      <c r="F70" s="303"/>
      <c r="G70" s="303"/>
      <c r="H70" s="304"/>
      <c r="I70" s="302"/>
    </row>
    <row r="71" spans="1:9" ht="15">
      <c r="A71" s="226"/>
      <c r="B71" s="301"/>
      <c r="C71" s="302"/>
      <c r="D71" s="302"/>
      <c r="E71" s="303"/>
      <c r="F71" s="303"/>
      <c r="G71" s="303"/>
      <c r="H71" s="304"/>
      <c r="I71" s="302"/>
    </row>
    <row r="72" spans="1:9" ht="15" customHeight="1">
      <c r="A72" s="414" t="s">
        <v>575</v>
      </c>
      <c r="B72" s="414"/>
      <c r="C72" s="414"/>
      <c r="D72" s="414"/>
      <c r="E72" s="415"/>
      <c r="F72" s="415"/>
      <c r="G72" s="414"/>
      <c r="H72" s="414"/>
      <c r="I72" s="414"/>
    </row>
  </sheetData>
  <sheetProtection/>
  <mergeCells count="4">
    <mergeCell ref="A1:D1"/>
    <mergeCell ref="A3:E3"/>
    <mergeCell ref="A2:I2"/>
    <mergeCell ref="A72:I7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55">
      <selection activeCell="A1" sqref="A1:V1"/>
    </sheetView>
  </sheetViews>
  <sheetFormatPr defaultColWidth="9.00390625" defaultRowHeight="14.25"/>
  <cols>
    <col min="1" max="1" width="4.375" style="91" customWidth="1"/>
    <col min="2" max="2" width="8.125" style="91" customWidth="1"/>
    <col min="3" max="3" width="6.125" style="91" customWidth="1"/>
    <col min="4" max="4" width="9.625" style="91" customWidth="1"/>
    <col min="5" max="5" width="3.25390625" style="91" customWidth="1"/>
    <col min="6" max="6" width="10.00390625" style="98" customWidth="1"/>
    <col min="7" max="7" width="7.00390625" style="95" customWidth="1"/>
    <col min="8" max="8" width="6.625" style="351" customWidth="1"/>
    <col min="9" max="9" width="5.875" style="351" customWidth="1"/>
    <col min="10" max="10" width="7.375" style="351" customWidth="1"/>
    <col min="11" max="11" width="8.375" style="351" customWidth="1"/>
    <col min="12" max="12" width="8.875" style="263" customWidth="1"/>
    <col min="13" max="13" width="5.50390625" style="263" customWidth="1"/>
    <col min="14" max="14" width="8.25390625" style="263" customWidth="1"/>
    <col min="15" max="15" width="9.125" style="263" customWidth="1"/>
    <col min="16" max="16" width="8.125" style="263" customWidth="1"/>
    <col min="17" max="17" width="8.25390625" style="264" customWidth="1"/>
    <col min="18" max="18" width="10.00390625" style="264" customWidth="1"/>
    <col min="19" max="19" width="9.75390625" style="263" customWidth="1"/>
    <col min="20" max="20" width="10.75390625" style="263" customWidth="1"/>
    <col min="21" max="21" width="11.625" style="265" customWidth="1"/>
    <col min="22" max="22" width="9.50390625" style="95" customWidth="1"/>
    <col min="23" max="16384" width="9.00390625" style="91" customWidth="1"/>
  </cols>
  <sheetData>
    <row r="1" spans="1:22" s="87" customFormat="1" ht="22.5" customHeight="1">
      <c r="A1" s="416" t="s">
        <v>603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</row>
    <row r="2" spans="1:22" s="88" customFormat="1" ht="77.25" customHeight="1">
      <c r="A2" s="308" t="s">
        <v>152</v>
      </c>
      <c r="B2" s="308" t="s">
        <v>153</v>
      </c>
      <c r="C2" s="308" t="s">
        <v>154</v>
      </c>
      <c r="D2" s="308" t="s">
        <v>155</v>
      </c>
      <c r="E2" s="308" t="s">
        <v>156</v>
      </c>
      <c r="F2" s="347" t="s">
        <v>157</v>
      </c>
      <c r="G2" s="309" t="s">
        <v>158</v>
      </c>
      <c r="H2" s="309" t="s">
        <v>159</v>
      </c>
      <c r="I2" s="309" t="s">
        <v>160</v>
      </c>
      <c r="J2" s="309" t="s">
        <v>161</v>
      </c>
      <c r="K2" s="309" t="s">
        <v>162</v>
      </c>
      <c r="L2" s="308" t="s">
        <v>163</v>
      </c>
      <c r="M2" s="308" t="s">
        <v>164</v>
      </c>
      <c r="N2" s="308" t="s">
        <v>181</v>
      </c>
      <c r="O2" s="308" t="s">
        <v>604</v>
      </c>
      <c r="P2" s="308" t="s">
        <v>600</v>
      </c>
      <c r="Q2" s="310" t="s">
        <v>165</v>
      </c>
      <c r="R2" s="310" t="s">
        <v>166</v>
      </c>
      <c r="S2" s="308" t="s">
        <v>167</v>
      </c>
      <c r="T2" s="309" t="s">
        <v>168</v>
      </c>
      <c r="U2" s="309" t="s">
        <v>602</v>
      </c>
      <c r="V2" s="308" t="s">
        <v>169</v>
      </c>
    </row>
    <row r="3" spans="1:22" s="260" customFormat="1" ht="15">
      <c r="A3" s="311">
        <v>1</v>
      </c>
      <c r="B3" s="312" t="s">
        <v>605</v>
      </c>
      <c r="C3" s="311" t="s">
        <v>4</v>
      </c>
      <c r="D3" s="306" t="s">
        <v>3</v>
      </c>
      <c r="E3" s="306">
        <f>'教学单位（补发津贴）'!I5</f>
        <v>10</v>
      </c>
      <c r="F3" s="314">
        <f>'工作量'!G5</f>
        <v>702.158905512</v>
      </c>
      <c r="G3" s="313">
        <v>604.12</v>
      </c>
      <c r="H3" s="315">
        <f>G3*0.7</f>
        <v>422.88399999999996</v>
      </c>
      <c r="I3" s="315">
        <f>H3/10</f>
        <v>42.288399999999996</v>
      </c>
      <c r="J3" s="315">
        <f>I3*E3</f>
        <v>422.88399999999996</v>
      </c>
      <c r="K3" s="315">
        <f>F3-J3</f>
        <v>279.2749055120001</v>
      </c>
      <c r="L3" s="313">
        <v>546</v>
      </c>
      <c r="M3" s="313"/>
      <c r="N3" s="313"/>
      <c r="O3" s="313"/>
      <c r="P3" s="313"/>
      <c r="Q3" s="314">
        <v>70</v>
      </c>
      <c r="R3" s="314">
        <f>K3*Q3</f>
        <v>19549.243385840007</v>
      </c>
      <c r="S3" s="313">
        <v>0.95565253</v>
      </c>
      <c r="T3" s="313">
        <f>R3*S3</f>
        <v>18682.283901263767</v>
      </c>
      <c r="U3" s="315">
        <f>L3+M3+N3+O3+P3+T3</f>
        <v>19228.283901263767</v>
      </c>
      <c r="V3" s="316"/>
    </row>
    <row r="4" spans="1:22" s="260" customFormat="1" ht="15">
      <c r="A4" s="311">
        <v>2</v>
      </c>
      <c r="B4" s="312" t="s">
        <v>606</v>
      </c>
      <c r="C4" s="311" t="s">
        <v>5</v>
      </c>
      <c r="D4" s="306" t="s">
        <v>3</v>
      </c>
      <c r="E4" s="306">
        <f>'教学单位（补发津贴）'!I6</f>
        <v>10</v>
      </c>
      <c r="F4" s="314">
        <f>'工作量'!G6</f>
        <v>825.31</v>
      </c>
      <c r="G4" s="313">
        <f aca="true" t="shared" si="0" ref="G4:G12">G3</f>
        <v>604.12</v>
      </c>
      <c r="H4" s="315">
        <f aca="true" t="shared" si="1" ref="H4:H31">G4*0.7</f>
        <v>422.88399999999996</v>
      </c>
      <c r="I4" s="315">
        <f>H4/10</f>
        <v>42.288399999999996</v>
      </c>
      <c r="J4" s="315">
        <f aca="true" t="shared" si="2" ref="J4:J31">I4*E4</f>
        <v>422.88399999999996</v>
      </c>
      <c r="K4" s="315">
        <f aca="true" t="shared" si="3" ref="K4:K31">F4-J4</f>
        <v>402.426</v>
      </c>
      <c r="L4" s="313">
        <v>560</v>
      </c>
      <c r="M4" s="313"/>
      <c r="N4" s="313"/>
      <c r="O4" s="313"/>
      <c r="P4" s="313"/>
      <c r="Q4" s="314">
        <v>70</v>
      </c>
      <c r="R4" s="314">
        <f aca="true" t="shared" si="4" ref="R4:R15">K4*Q4</f>
        <v>28169.82</v>
      </c>
      <c r="S4" s="313">
        <f>S3</f>
        <v>0.95565253</v>
      </c>
      <c r="T4" s="313">
        <f aca="true" t="shared" si="5" ref="T4:T50">R4*S4</f>
        <v>26920.5597526446</v>
      </c>
      <c r="U4" s="315">
        <f aca="true" t="shared" si="6" ref="U4:U59">L4+M4+N4+O4+P4+T4</f>
        <v>27480.5597526446</v>
      </c>
      <c r="V4" s="317"/>
    </row>
    <row r="5" spans="1:22" s="260" customFormat="1" ht="15">
      <c r="A5" s="311">
        <v>3</v>
      </c>
      <c r="B5" s="312" t="s">
        <v>607</v>
      </c>
      <c r="C5" s="311" t="s">
        <v>6</v>
      </c>
      <c r="D5" s="306" t="s">
        <v>7</v>
      </c>
      <c r="E5" s="306">
        <f>'教学单位（补发津贴）'!I7</f>
        <v>10</v>
      </c>
      <c r="F5" s="314">
        <f>'工作量'!G7</f>
        <v>473.44000000000005</v>
      </c>
      <c r="G5" s="313">
        <f t="shared" si="0"/>
        <v>604.12</v>
      </c>
      <c r="H5" s="315">
        <f t="shared" si="1"/>
        <v>422.88399999999996</v>
      </c>
      <c r="I5" s="315">
        <f aca="true" t="shared" si="7" ref="I5:I31">H5/10</f>
        <v>42.288399999999996</v>
      </c>
      <c r="J5" s="315">
        <f t="shared" si="2"/>
        <v>422.88399999999996</v>
      </c>
      <c r="K5" s="315">
        <f t="shared" si="3"/>
        <v>50.5560000000001</v>
      </c>
      <c r="L5" s="313">
        <v>560</v>
      </c>
      <c r="M5" s="313"/>
      <c r="N5" s="313"/>
      <c r="O5" s="313"/>
      <c r="P5" s="313"/>
      <c r="Q5" s="314">
        <v>63</v>
      </c>
      <c r="R5" s="314">
        <f t="shared" si="4"/>
        <v>3185.028000000006</v>
      </c>
      <c r="S5" s="313">
        <f aca="true" t="shared" si="8" ref="S5:S10">S4</f>
        <v>0.95565253</v>
      </c>
      <c r="T5" s="313">
        <f t="shared" si="5"/>
        <v>3043.780066320846</v>
      </c>
      <c r="U5" s="315">
        <f t="shared" si="6"/>
        <v>3603.780066320846</v>
      </c>
      <c r="V5" s="317"/>
    </row>
    <row r="6" spans="1:22" s="260" customFormat="1" ht="15">
      <c r="A6" s="311">
        <v>4</v>
      </c>
      <c r="B6" s="312" t="s">
        <v>608</v>
      </c>
      <c r="C6" s="311" t="s">
        <v>8</v>
      </c>
      <c r="D6" s="306" t="s">
        <v>7</v>
      </c>
      <c r="E6" s="306">
        <f>'教学单位（补发津贴）'!I8</f>
        <v>10</v>
      </c>
      <c r="F6" s="314">
        <f>'工作量'!G8</f>
        <v>625.3879999999999</v>
      </c>
      <c r="G6" s="313">
        <f t="shared" si="0"/>
        <v>604.12</v>
      </c>
      <c r="H6" s="315">
        <f t="shared" si="1"/>
        <v>422.88399999999996</v>
      </c>
      <c r="I6" s="315">
        <f t="shared" si="7"/>
        <v>42.288399999999996</v>
      </c>
      <c r="J6" s="315">
        <f t="shared" si="2"/>
        <v>422.88399999999996</v>
      </c>
      <c r="K6" s="315">
        <f t="shared" si="3"/>
        <v>202.50399999999996</v>
      </c>
      <c r="L6" s="313">
        <v>546</v>
      </c>
      <c r="M6" s="313"/>
      <c r="N6" s="313"/>
      <c r="O6" s="313"/>
      <c r="P6" s="313"/>
      <c r="Q6" s="314">
        <f>Q5</f>
        <v>63</v>
      </c>
      <c r="R6" s="314">
        <f t="shared" si="4"/>
        <v>12757.751999999997</v>
      </c>
      <c r="S6" s="313">
        <f t="shared" si="8"/>
        <v>0.95565253</v>
      </c>
      <c r="T6" s="313">
        <f t="shared" si="5"/>
        <v>12191.977975912556</v>
      </c>
      <c r="U6" s="315">
        <f t="shared" si="6"/>
        <v>12737.977975912556</v>
      </c>
      <c r="V6" s="317"/>
    </row>
    <row r="7" spans="1:22" s="260" customFormat="1" ht="15">
      <c r="A7" s="311">
        <v>5</v>
      </c>
      <c r="B7" s="312" t="s">
        <v>609</v>
      </c>
      <c r="C7" s="311" t="s">
        <v>9</v>
      </c>
      <c r="D7" s="306" t="s">
        <v>7</v>
      </c>
      <c r="E7" s="306">
        <f>'教学单位（补发津贴）'!I9</f>
        <v>10</v>
      </c>
      <c r="F7" s="314">
        <f>'工作量'!G9</f>
        <v>702.0799999999999</v>
      </c>
      <c r="G7" s="313">
        <f t="shared" si="0"/>
        <v>604.12</v>
      </c>
      <c r="H7" s="315">
        <f t="shared" si="1"/>
        <v>422.88399999999996</v>
      </c>
      <c r="I7" s="315">
        <f t="shared" si="7"/>
        <v>42.288399999999996</v>
      </c>
      <c r="J7" s="315">
        <f t="shared" si="2"/>
        <v>422.88399999999996</v>
      </c>
      <c r="K7" s="315">
        <f t="shared" si="3"/>
        <v>279.19599999999997</v>
      </c>
      <c r="L7" s="313">
        <v>546</v>
      </c>
      <c r="M7" s="313"/>
      <c r="N7" s="313"/>
      <c r="O7" s="313"/>
      <c r="P7" s="313"/>
      <c r="Q7" s="314">
        <f>Q6</f>
        <v>63</v>
      </c>
      <c r="R7" s="314">
        <f t="shared" si="4"/>
        <v>17589.347999999998</v>
      </c>
      <c r="S7" s="313">
        <f t="shared" si="8"/>
        <v>0.95565253</v>
      </c>
      <c r="T7" s="313">
        <f t="shared" si="5"/>
        <v>16809.304917250436</v>
      </c>
      <c r="U7" s="315">
        <f t="shared" si="6"/>
        <v>17355.304917250436</v>
      </c>
      <c r="V7" s="306"/>
    </row>
    <row r="8" spans="1:22" s="260" customFormat="1" ht="15">
      <c r="A8" s="311">
        <v>6</v>
      </c>
      <c r="B8" s="312" t="s">
        <v>610</v>
      </c>
      <c r="C8" s="311" t="s">
        <v>10</v>
      </c>
      <c r="D8" s="306" t="s">
        <v>7</v>
      </c>
      <c r="E8" s="306">
        <f>'教学单位（补发津贴）'!I10</f>
        <v>10</v>
      </c>
      <c r="F8" s="314">
        <f>'工作量'!G10</f>
        <v>596.703703704</v>
      </c>
      <c r="G8" s="313">
        <f t="shared" si="0"/>
        <v>604.12</v>
      </c>
      <c r="H8" s="315">
        <f t="shared" si="1"/>
        <v>422.88399999999996</v>
      </c>
      <c r="I8" s="315">
        <f t="shared" si="7"/>
        <v>42.288399999999996</v>
      </c>
      <c r="J8" s="315">
        <f t="shared" si="2"/>
        <v>422.88399999999996</v>
      </c>
      <c r="K8" s="315">
        <f t="shared" si="3"/>
        <v>173.819703704</v>
      </c>
      <c r="L8" s="313">
        <v>560</v>
      </c>
      <c r="M8" s="313"/>
      <c r="N8" s="313"/>
      <c r="O8" s="313"/>
      <c r="P8" s="313"/>
      <c r="Q8" s="314">
        <v>63</v>
      </c>
      <c r="R8" s="314">
        <f t="shared" si="4"/>
        <v>10950.641333352</v>
      </c>
      <c r="S8" s="313">
        <f t="shared" si="8"/>
        <v>0.95565253</v>
      </c>
      <c r="T8" s="313">
        <f t="shared" si="5"/>
        <v>10465.00809534041</v>
      </c>
      <c r="U8" s="315">
        <f t="shared" si="6"/>
        <v>11025.00809534041</v>
      </c>
      <c r="V8" s="306"/>
    </row>
    <row r="9" spans="1:22" s="260" customFormat="1" ht="15">
      <c r="A9" s="311">
        <v>7</v>
      </c>
      <c r="B9" s="312" t="s">
        <v>611</v>
      </c>
      <c r="C9" s="311" t="s">
        <v>11</v>
      </c>
      <c r="D9" s="306" t="s">
        <v>7</v>
      </c>
      <c r="E9" s="306">
        <f>'教学单位（补发津贴）'!I11</f>
        <v>10</v>
      </c>
      <c r="F9" s="314">
        <f>'工作量'!G11</f>
        <v>684.35</v>
      </c>
      <c r="G9" s="313">
        <f t="shared" si="0"/>
        <v>604.12</v>
      </c>
      <c r="H9" s="315">
        <f t="shared" si="1"/>
        <v>422.88399999999996</v>
      </c>
      <c r="I9" s="315">
        <f t="shared" si="7"/>
        <v>42.288399999999996</v>
      </c>
      <c r="J9" s="315">
        <f t="shared" si="2"/>
        <v>422.88399999999996</v>
      </c>
      <c r="K9" s="315">
        <f t="shared" si="3"/>
        <v>261.46600000000007</v>
      </c>
      <c r="L9" s="313">
        <v>577.5</v>
      </c>
      <c r="M9" s="313"/>
      <c r="N9" s="313"/>
      <c r="O9" s="313"/>
      <c r="P9" s="313"/>
      <c r="Q9" s="314">
        <f>Q8</f>
        <v>63</v>
      </c>
      <c r="R9" s="314">
        <f t="shared" si="4"/>
        <v>16472.358000000004</v>
      </c>
      <c r="S9" s="313">
        <f t="shared" si="8"/>
        <v>0.95565253</v>
      </c>
      <c r="T9" s="313">
        <f t="shared" si="5"/>
        <v>15741.850597765742</v>
      </c>
      <c r="U9" s="315">
        <f t="shared" si="6"/>
        <v>16319.350597765742</v>
      </c>
      <c r="V9" s="306"/>
    </row>
    <row r="10" spans="1:22" s="260" customFormat="1" ht="15">
      <c r="A10" s="311">
        <v>8</v>
      </c>
      <c r="B10" s="312" t="s">
        <v>612</v>
      </c>
      <c r="C10" s="311" t="s">
        <v>12</v>
      </c>
      <c r="D10" s="306" t="s">
        <v>13</v>
      </c>
      <c r="E10" s="306">
        <f>'教学单位（补发津贴）'!I12</f>
        <v>10</v>
      </c>
      <c r="F10" s="314">
        <f>'工作量'!G12</f>
        <v>471.843</v>
      </c>
      <c r="G10" s="313">
        <f t="shared" si="0"/>
        <v>604.12</v>
      </c>
      <c r="H10" s="315">
        <f t="shared" si="1"/>
        <v>422.88399999999996</v>
      </c>
      <c r="I10" s="315">
        <f t="shared" si="7"/>
        <v>42.288399999999996</v>
      </c>
      <c r="J10" s="315">
        <f>I10*0.4*E10</f>
        <v>169.15359999999998</v>
      </c>
      <c r="K10" s="315">
        <f t="shared" si="3"/>
        <v>302.68940000000003</v>
      </c>
      <c r="L10" s="313">
        <v>560</v>
      </c>
      <c r="M10" s="313"/>
      <c r="N10" s="313"/>
      <c r="O10" s="313"/>
      <c r="P10" s="313"/>
      <c r="Q10" s="314">
        <f>Q9</f>
        <v>63</v>
      </c>
      <c r="R10" s="314">
        <f t="shared" si="4"/>
        <v>19069.432200000003</v>
      </c>
      <c r="S10" s="313">
        <f t="shared" si="8"/>
        <v>0.95565253</v>
      </c>
      <c r="T10" s="313">
        <f t="shared" si="5"/>
        <v>18223.751127593467</v>
      </c>
      <c r="U10" s="315">
        <f t="shared" si="6"/>
        <v>18783.751127593467</v>
      </c>
      <c r="V10" s="306"/>
    </row>
    <row r="11" spans="1:22" s="260" customFormat="1" ht="15">
      <c r="A11" s="311">
        <v>9</v>
      </c>
      <c r="B11" s="312" t="s">
        <v>613</v>
      </c>
      <c r="C11" s="311" t="s">
        <v>14</v>
      </c>
      <c r="D11" s="306" t="s">
        <v>13</v>
      </c>
      <c r="E11" s="306">
        <f>'教学单位（补发津贴）'!I13</f>
        <v>10</v>
      </c>
      <c r="F11" s="314">
        <f>'工作量'!G13</f>
        <v>689.38</v>
      </c>
      <c r="G11" s="313">
        <f t="shared" si="0"/>
        <v>604.12</v>
      </c>
      <c r="H11" s="315">
        <f t="shared" si="1"/>
        <v>422.88399999999996</v>
      </c>
      <c r="I11" s="315">
        <f t="shared" si="7"/>
        <v>42.288399999999996</v>
      </c>
      <c r="J11" s="315">
        <f>4*I11+I11*0.4*6</f>
        <v>270.64576</v>
      </c>
      <c r="K11" s="315">
        <f t="shared" si="3"/>
        <v>418.73424</v>
      </c>
      <c r="L11" s="313">
        <v>434</v>
      </c>
      <c r="M11" s="313"/>
      <c r="N11" s="313"/>
      <c r="O11" s="313"/>
      <c r="P11" s="313"/>
      <c r="Q11" s="314">
        <v>63</v>
      </c>
      <c r="R11" s="318">
        <f t="shared" si="4"/>
        <v>26380.25712</v>
      </c>
      <c r="S11" s="319">
        <f>S10</f>
        <v>0.95565253</v>
      </c>
      <c r="T11" s="319">
        <f t="shared" si="5"/>
        <v>25210.359458778512</v>
      </c>
      <c r="U11" s="315">
        <f t="shared" si="6"/>
        <v>25644.359458778512</v>
      </c>
      <c r="V11" s="316"/>
    </row>
    <row r="12" spans="1:22" s="260" customFormat="1" ht="15">
      <c r="A12" s="311">
        <v>10</v>
      </c>
      <c r="B12" s="312" t="s">
        <v>614</v>
      </c>
      <c r="C12" s="311" t="s">
        <v>56</v>
      </c>
      <c r="D12" s="306" t="s">
        <v>13</v>
      </c>
      <c r="E12" s="306">
        <f>'教学单位（补发津贴）'!I14</f>
        <v>10</v>
      </c>
      <c r="F12" s="314">
        <f>'工作量'!G14</f>
        <v>842.478</v>
      </c>
      <c r="G12" s="313">
        <f t="shared" si="0"/>
        <v>604.12</v>
      </c>
      <c r="H12" s="315">
        <f t="shared" si="1"/>
        <v>422.88399999999996</v>
      </c>
      <c r="I12" s="315">
        <f t="shared" si="7"/>
        <v>42.288399999999996</v>
      </c>
      <c r="J12" s="315">
        <f t="shared" si="2"/>
        <v>422.88399999999996</v>
      </c>
      <c r="K12" s="315">
        <f t="shared" si="3"/>
        <v>419.594</v>
      </c>
      <c r="L12" s="313">
        <v>560</v>
      </c>
      <c r="M12" s="313"/>
      <c r="N12" s="313"/>
      <c r="O12" s="313"/>
      <c r="P12" s="313"/>
      <c r="Q12" s="314">
        <f>Q11</f>
        <v>63</v>
      </c>
      <c r="R12" s="314">
        <f t="shared" si="4"/>
        <v>26434.422</v>
      </c>
      <c r="S12" s="313">
        <f aca="true" t="shared" si="9" ref="S12:S20">S10</f>
        <v>0.95565253</v>
      </c>
      <c r="T12" s="313">
        <f t="shared" si="5"/>
        <v>25262.122263387657</v>
      </c>
      <c r="U12" s="315">
        <f t="shared" si="6"/>
        <v>25822.122263387657</v>
      </c>
      <c r="V12" s="306"/>
    </row>
    <row r="13" spans="1:22" s="368" customFormat="1" ht="25.5">
      <c r="A13" s="360">
        <v>11</v>
      </c>
      <c r="B13" s="361" t="s">
        <v>646</v>
      </c>
      <c r="C13" s="360" t="s">
        <v>15</v>
      </c>
      <c r="D13" s="362" t="s">
        <v>13</v>
      </c>
      <c r="E13" s="362">
        <f>'教学单位（补发津贴）'!I15</f>
        <v>10</v>
      </c>
      <c r="F13" s="363">
        <f>'工作量'!G15</f>
        <v>430.76</v>
      </c>
      <c r="G13" s="364">
        <f>G11</f>
        <v>604.12</v>
      </c>
      <c r="H13" s="365">
        <f t="shared" si="1"/>
        <v>422.88399999999996</v>
      </c>
      <c r="I13" s="365">
        <f t="shared" si="7"/>
        <v>42.288399999999996</v>
      </c>
      <c r="J13" s="365">
        <f>I13*7</f>
        <v>296.01879999999994</v>
      </c>
      <c r="K13" s="365">
        <f t="shared" si="3"/>
        <v>134.74120000000005</v>
      </c>
      <c r="L13" s="364">
        <v>525</v>
      </c>
      <c r="M13" s="364"/>
      <c r="N13" s="364"/>
      <c r="O13" s="364"/>
      <c r="P13" s="364"/>
      <c r="Q13" s="363">
        <f>Q12</f>
        <v>63</v>
      </c>
      <c r="R13" s="366">
        <f t="shared" si="4"/>
        <v>8488.695600000003</v>
      </c>
      <c r="S13" s="364">
        <f t="shared" si="9"/>
        <v>0.95565253</v>
      </c>
      <c r="T13" s="367">
        <f t="shared" si="5"/>
        <v>8112.243426539871</v>
      </c>
      <c r="U13" s="365">
        <f t="shared" si="6"/>
        <v>8637.24342653987</v>
      </c>
      <c r="V13" s="362" t="s">
        <v>647</v>
      </c>
    </row>
    <row r="14" spans="1:22" s="260" customFormat="1" ht="15">
      <c r="A14" s="311">
        <v>12</v>
      </c>
      <c r="B14" s="312" t="s">
        <v>615</v>
      </c>
      <c r="C14" s="311" t="s">
        <v>20</v>
      </c>
      <c r="D14" s="306" t="s">
        <v>182</v>
      </c>
      <c r="E14" s="306">
        <f>'教学单位（补发津贴）'!I16</f>
        <v>10</v>
      </c>
      <c r="F14" s="314">
        <f>'工作量'!G16</f>
        <v>502.52</v>
      </c>
      <c r="G14" s="313">
        <f aca="true" t="shared" si="10" ref="G14:G31">G13</f>
        <v>604.12</v>
      </c>
      <c r="H14" s="315">
        <f t="shared" si="1"/>
        <v>422.88399999999996</v>
      </c>
      <c r="I14" s="315">
        <f t="shared" si="7"/>
        <v>42.288399999999996</v>
      </c>
      <c r="J14" s="315">
        <f t="shared" si="2"/>
        <v>422.88399999999996</v>
      </c>
      <c r="K14" s="315">
        <f t="shared" si="3"/>
        <v>79.63600000000002</v>
      </c>
      <c r="L14" s="313">
        <v>525</v>
      </c>
      <c r="M14" s="313"/>
      <c r="N14" s="313"/>
      <c r="O14" s="313"/>
      <c r="P14" s="313"/>
      <c r="Q14" s="314">
        <v>63</v>
      </c>
      <c r="R14" s="318">
        <f t="shared" si="4"/>
        <v>5017.068000000001</v>
      </c>
      <c r="S14" s="319">
        <f>S13</f>
        <v>0.95565253</v>
      </c>
      <c r="T14" s="319">
        <f t="shared" si="5"/>
        <v>4794.5737273820405</v>
      </c>
      <c r="U14" s="315">
        <f t="shared" si="6"/>
        <v>5319.5737273820405</v>
      </c>
      <c r="V14" s="306"/>
    </row>
    <row r="15" spans="1:22" s="266" customFormat="1" ht="15">
      <c r="A15" s="320">
        <v>13</v>
      </c>
      <c r="B15" s="321" t="s">
        <v>143</v>
      </c>
      <c r="C15" s="322" t="s">
        <v>60</v>
      </c>
      <c r="D15" s="323" t="s">
        <v>13</v>
      </c>
      <c r="E15" s="323">
        <f>'教学单位（补发津贴）'!I17</f>
        <v>10</v>
      </c>
      <c r="F15" s="325">
        <f>'工作量'!G17</f>
        <v>239.42</v>
      </c>
      <c r="G15" s="324">
        <f t="shared" si="10"/>
        <v>604.12</v>
      </c>
      <c r="H15" s="349">
        <f t="shared" si="1"/>
        <v>422.88399999999996</v>
      </c>
      <c r="I15" s="349">
        <f t="shared" si="7"/>
        <v>42.288399999999996</v>
      </c>
      <c r="J15" s="349">
        <f t="shared" si="2"/>
        <v>422.88399999999996</v>
      </c>
      <c r="K15" s="349">
        <f t="shared" si="3"/>
        <v>-183.46399999999997</v>
      </c>
      <c r="L15" s="324">
        <v>525</v>
      </c>
      <c r="M15" s="324"/>
      <c r="N15" s="324"/>
      <c r="O15" s="324"/>
      <c r="P15" s="324"/>
      <c r="Q15" s="325">
        <f>3328*10*0.7/J15</f>
        <v>55.08839303449646</v>
      </c>
      <c r="R15" s="326">
        <f t="shared" si="4"/>
        <v>-10106.736939680857</v>
      </c>
      <c r="S15" s="327">
        <v>1</v>
      </c>
      <c r="T15" s="327">
        <f t="shared" si="5"/>
        <v>-10106.736939680857</v>
      </c>
      <c r="U15" s="315">
        <f t="shared" si="6"/>
        <v>-9581.736939680857</v>
      </c>
      <c r="V15" s="323"/>
    </row>
    <row r="16" spans="1:22" s="260" customFormat="1" ht="15">
      <c r="A16" s="311">
        <v>14</v>
      </c>
      <c r="B16" s="72" t="s">
        <v>111</v>
      </c>
      <c r="C16" s="306" t="s">
        <v>133</v>
      </c>
      <c r="D16" s="306" t="s">
        <v>13</v>
      </c>
      <c r="E16" s="306">
        <f>'教学单位（补发津贴）'!I18</f>
        <v>10</v>
      </c>
      <c r="F16" s="314">
        <f>'工作量'!G18</f>
        <v>587.23</v>
      </c>
      <c r="G16" s="313">
        <f t="shared" si="10"/>
        <v>604.12</v>
      </c>
      <c r="H16" s="315">
        <f t="shared" si="1"/>
        <v>422.88399999999996</v>
      </c>
      <c r="I16" s="315">
        <f t="shared" si="7"/>
        <v>42.288399999999996</v>
      </c>
      <c r="J16" s="315">
        <f t="shared" si="2"/>
        <v>422.88399999999996</v>
      </c>
      <c r="K16" s="315">
        <f t="shared" si="3"/>
        <v>164.34600000000006</v>
      </c>
      <c r="L16" s="313">
        <v>434</v>
      </c>
      <c r="M16" s="313"/>
      <c r="N16" s="313"/>
      <c r="O16" s="313"/>
      <c r="P16" s="313"/>
      <c r="Q16" s="314">
        <f>Q15</f>
        <v>55.08839303449646</v>
      </c>
      <c r="R16" s="318">
        <f>(K16/10)*2*82+(K16/10)*8*89</f>
        <v>14396.709600000006</v>
      </c>
      <c r="S16" s="319">
        <f>S14</f>
        <v>0.95565253</v>
      </c>
      <c r="T16" s="319">
        <f t="shared" si="5"/>
        <v>13758.251952915292</v>
      </c>
      <c r="U16" s="315">
        <f t="shared" si="6"/>
        <v>14192.251952915292</v>
      </c>
      <c r="V16" s="306"/>
    </row>
    <row r="17" spans="1:22" s="260" customFormat="1" ht="15">
      <c r="A17" s="311">
        <v>15</v>
      </c>
      <c r="B17" s="328" t="s">
        <v>144</v>
      </c>
      <c r="C17" s="306" t="s">
        <v>141</v>
      </c>
      <c r="D17" s="306" t="s">
        <v>13</v>
      </c>
      <c r="E17" s="306">
        <f>'教学单位（补发津贴）'!I19</f>
        <v>10</v>
      </c>
      <c r="F17" s="314">
        <f>'工作量'!G19</f>
        <v>577.97</v>
      </c>
      <c r="G17" s="313">
        <f t="shared" si="10"/>
        <v>604.12</v>
      </c>
      <c r="H17" s="315">
        <f t="shared" si="1"/>
        <v>422.88399999999996</v>
      </c>
      <c r="I17" s="315">
        <f t="shared" si="7"/>
        <v>42.288399999999996</v>
      </c>
      <c r="J17" s="315">
        <f t="shared" si="2"/>
        <v>422.88399999999996</v>
      </c>
      <c r="K17" s="315">
        <f t="shared" si="3"/>
        <v>155.08600000000007</v>
      </c>
      <c r="L17" s="313">
        <v>525</v>
      </c>
      <c r="M17" s="313"/>
      <c r="N17" s="313"/>
      <c r="O17" s="313"/>
      <c r="P17" s="313"/>
      <c r="Q17" s="314">
        <f>Q16</f>
        <v>55.08839303449646</v>
      </c>
      <c r="R17" s="318">
        <f aca="true" t="shared" si="11" ref="R17:R49">K17*Q17</f>
        <v>8543.438522147922</v>
      </c>
      <c r="S17" s="319">
        <f>S16</f>
        <v>0.95565253</v>
      </c>
      <c r="T17" s="319">
        <f t="shared" si="5"/>
        <v>8164.558638590122</v>
      </c>
      <c r="U17" s="315">
        <f t="shared" si="6"/>
        <v>8689.558638590122</v>
      </c>
      <c r="V17" s="316"/>
    </row>
    <row r="18" spans="1:22" s="260" customFormat="1" ht="15">
      <c r="A18" s="311">
        <v>16</v>
      </c>
      <c r="B18" s="312" t="s">
        <v>616</v>
      </c>
      <c r="C18" s="311" t="s">
        <v>18</v>
      </c>
      <c r="D18" s="306" t="s">
        <v>13</v>
      </c>
      <c r="E18" s="306">
        <f>'教学单位（补发津贴）'!I20</f>
        <v>10</v>
      </c>
      <c r="F18" s="314">
        <f>'工作量'!G20</f>
        <v>482.216</v>
      </c>
      <c r="G18" s="313">
        <f t="shared" si="10"/>
        <v>604.12</v>
      </c>
      <c r="H18" s="315">
        <f t="shared" si="1"/>
        <v>422.88399999999996</v>
      </c>
      <c r="I18" s="315">
        <f t="shared" si="7"/>
        <v>42.288399999999996</v>
      </c>
      <c r="J18" s="315">
        <f t="shared" si="2"/>
        <v>422.88399999999996</v>
      </c>
      <c r="K18" s="315">
        <f t="shared" si="3"/>
        <v>59.33200000000005</v>
      </c>
      <c r="L18" s="313">
        <v>525</v>
      </c>
      <c r="M18" s="313"/>
      <c r="N18" s="313"/>
      <c r="O18" s="313"/>
      <c r="P18" s="313"/>
      <c r="Q18" s="314">
        <f>Q17</f>
        <v>55.08839303449646</v>
      </c>
      <c r="R18" s="318">
        <f t="shared" si="11"/>
        <v>3268.504535522747</v>
      </c>
      <c r="S18" s="319">
        <f t="shared" si="9"/>
        <v>0.95565253</v>
      </c>
      <c r="T18" s="319">
        <f t="shared" si="5"/>
        <v>3123.554628688788</v>
      </c>
      <c r="U18" s="315">
        <f t="shared" si="6"/>
        <v>3648.554628688788</v>
      </c>
      <c r="V18" s="306"/>
    </row>
    <row r="19" spans="1:22" s="260" customFormat="1" ht="15">
      <c r="A19" s="311">
        <v>17</v>
      </c>
      <c r="B19" s="312" t="s">
        <v>617</v>
      </c>
      <c r="C19" s="311" t="s">
        <v>16</v>
      </c>
      <c r="D19" s="306" t="s">
        <v>17</v>
      </c>
      <c r="E19" s="306">
        <f>'教学单位（补发津贴）'!I21</f>
        <v>10</v>
      </c>
      <c r="F19" s="314">
        <f>'工作量'!G21</f>
        <v>631.656</v>
      </c>
      <c r="G19" s="313">
        <f t="shared" si="10"/>
        <v>604.12</v>
      </c>
      <c r="H19" s="315">
        <f t="shared" si="1"/>
        <v>422.88399999999996</v>
      </c>
      <c r="I19" s="315">
        <f t="shared" si="7"/>
        <v>42.288399999999996</v>
      </c>
      <c r="J19" s="315">
        <f t="shared" si="2"/>
        <v>422.88399999999996</v>
      </c>
      <c r="K19" s="315">
        <f t="shared" si="3"/>
        <v>208.772</v>
      </c>
      <c r="L19" s="313">
        <v>434</v>
      </c>
      <c r="M19" s="313"/>
      <c r="N19" s="313"/>
      <c r="O19" s="313"/>
      <c r="P19" s="313"/>
      <c r="Q19" s="314">
        <v>57</v>
      </c>
      <c r="R19" s="318">
        <f t="shared" si="11"/>
        <v>11900.003999999999</v>
      </c>
      <c r="S19" s="319">
        <f t="shared" si="9"/>
        <v>0.95565253</v>
      </c>
      <c r="T19" s="319">
        <f t="shared" si="5"/>
        <v>11372.268929610118</v>
      </c>
      <c r="U19" s="315">
        <f t="shared" si="6"/>
        <v>11806.268929610118</v>
      </c>
      <c r="V19" s="316"/>
    </row>
    <row r="20" spans="1:22" s="260" customFormat="1" ht="15">
      <c r="A20" s="311">
        <v>18</v>
      </c>
      <c r="B20" s="312" t="s">
        <v>618</v>
      </c>
      <c r="C20" s="311" t="s">
        <v>19</v>
      </c>
      <c r="D20" s="306" t="s">
        <v>17</v>
      </c>
      <c r="E20" s="306">
        <f>'教学单位（补发津贴）'!I22</f>
        <v>10</v>
      </c>
      <c r="F20" s="314">
        <f>'工作量'!G22</f>
        <v>797.0645</v>
      </c>
      <c r="G20" s="313">
        <f t="shared" si="10"/>
        <v>604.12</v>
      </c>
      <c r="H20" s="315">
        <f t="shared" si="1"/>
        <v>422.88399999999996</v>
      </c>
      <c r="I20" s="315">
        <f t="shared" si="7"/>
        <v>42.288399999999996</v>
      </c>
      <c r="J20" s="315">
        <f t="shared" si="2"/>
        <v>422.88399999999996</v>
      </c>
      <c r="K20" s="315">
        <f t="shared" si="3"/>
        <v>374.1805</v>
      </c>
      <c r="L20" s="313">
        <v>577.5</v>
      </c>
      <c r="M20" s="313"/>
      <c r="N20" s="313"/>
      <c r="O20" s="313"/>
      <c r="P20" s="313"/>
      <c r="Q20" s="314">
        <f>Q19</f>
        <v>57</v>
      </c>
      <c r="R20" s="318">
        <f t="shared" si="11"/>
        <v>21328.2885</v>
      </c>
      <c r="S20" s="319">
        <f t="shared" si="9"/>
        <v>0.95565253</v>
      </c>
      <c r="T20" s="319">
        <f t="shared" si="5"/>
        <v>20382.432865594903</v>
      </c>
      <c r="U20" s="315">
        <f t="shared" si="6"/>
        <v>20959.932865594903</v>
      </c>
      <c r="V20" s="306"/>
    </row>
    <row r="21" spans="1:22" s="260" customFormat="1" ht="15">
      <c r="A21" s="311">
        <v>19</v>
      </c>
      <c r="B21" s="312" t="s">
        <v>619</v>
      </c>
      <c r="C21" s="311" t="s">
        <v>57</v>
      </c>
      <c r="D21" s="306" t="s">
        <v>17</v>
      </c>
      <c r="E21" s="306">
        <f>'教学单位（补发津贴）'!I23</f>
        <v>10</v>
      </c>
      <c r="F21" s="314">
        <f>'工作量'!G23</f>
        <v>510.18999999999994</v>
      </c>
      <c r="G21" s="313">
        <f t="shared" si="10"/>
        <v>604.12</v>
      </c>
      <c r="H21" s="315">
        <f t="shared" si="1"/>
        <v>422.88399999999996</v>
      </c>
      <c r="I21" s="315">
        <f t="shared" si="7"/>
        <v>42.288399999999996</v>
      </c>
      <c r="J21" s="315">
        <f t="shared" si="2"/>
        <v>422.88399999999996</v>
      </c>
      <c r="K21" s="315">
        <f t="shared" si="3"/>
        <v>87.30599999999998</v>
      </c>
      <c r="L21" s="313">
        <v>560</v>
      </c>
      <c r="M21" s="313"/>
      <c r="N21" s="313"/>
      <c r="O21" s="313"/>
      <c r="P21" s="313"/>
      <c r="Q21" s="314">
        <f>Q20</f>
        <v>57</v>
      </c>
      <c r="R21" s="318">
        <f t="shared" si="11"/>
        <v>4976.441999999999</v>
      </c>
      <c r="S21" s="319">
        <f>S20</f>
        <v>0.95565253</v>
      </c>
      <c r="T21" s="319">
        <f t="shared" si="5"/>
        <v>4755.749387698259</v>
      </c>
      <c r="U21" s="315">
        <f t="shared" si="6"/>
        <v>5315.749387698259</v>
      </c>
      <c r="V21" s="306"/>
    </row>
    <row r="22" spans="1:22" s="260" customFormat="1" ht="15">
      <c r="A22" s="311">
        <v>20</v>
      </c>
      <c r="B22" s="312" t="s">
        <v>620</v>
      </c>
      <c r="C22" s="311" t="s">
        <v>21</v>
      </c>
      <c r="D22" s="306" t="s">
        <v>17</v>
      </c>
      <c r="E22" s="306">
        <f>'教学单位（补发津贴）'!I24</f>
        <v>10</v>
      </c>
      <c r="F22" s="314">
        <f>'工作量'!G24</f>
        <v>600.0509999999999</v>
      </c>
      <c r="G22" s="313">
        <f t="shared" si="10"/>
        <v>604.12</v>
      </c>
      <c r="H22" s="315">
        <f t="shared" si="1"/>
        <v>422.88399999999996</v>
      </c>
      <c r="I22" s="315">
        <f t="shared" si="7"/>
        <v>42.288399999999996</v>
      </c>
      <c r="J22" s="315">
        <f t="shared" si="2"/>
        <v>422.88399999999996</v>
      </c>
      <c r="K22" s="315">
        <f t="shared" si="3"/>
        <v>177.16699999999997</v>
      </c>
      <c r="L22" s="313">
        <v>560</v>
      </c>
      <c r="M22" s="313"/>
      <c r="N22" s="313"/>
      <c r="O22" s="313"/>
      <c r="P22" s="313"/>
      <c r="Q22" s="314">
        <v>57</v>
      </c>
      <c r="R22" s="318">
        <f t="shared" si="11"/>
        <v>10098.518999999998</v>
      </c>
      <c r="S22" s="319">
        <f>S20</f>
        <v>0.95565253</v>
      </c>
      <c r="T22" s="319">
        <f t="shared" si="5"/>
        <v>9650.675231603069</v>
      </c>
      <c r="U22" s="315">
        <f t="shared" si="6"/>
        <v>10210.675231603069</v>
      </c>
      <c r="V22" s="306"/>
    </row>
    <row r="23" spans="1:22" s="260" customFormat="1" ht="15">
      <c r="A23" s="311">
        <v>21</v>
      </c>
      <c r="B23" s="329" t="s">
        <v>621</v>
      </c>
      <c r="C23" s="311" t="s">
        <v>22</v>
      </c>
      <c r="D23" s="306" t="s">
        <v>17</v>
      </c>
      <c r="E23" s="306">
        <f>'教学单位（补发津贴）'!I25</f>
        <v>10</v>
      </c>
      <c r="F23" s="314">
        <f>'工作量'!G25</f>
        <v>529.1800000000001</v>
      </c>
      <c r="G23" s="313">
        <f t="shared" si="10"/>
        <v>604.12</v>
      </c>
      <c r="H23" s="315">
        <f t="shared" si="1"/>
        <v>422.88399999999996</v>
      </c>
      <c r="I23" s="315">
        <f t="shared" si="7"/>
        <v>42.288399999999996</v>
      </c>
      <c r="J23" s="315">
        <f t="shared" si="2"/>
        <v>422.88399999999996</v>
      </c>
      <c r="K23" s="315">
        <f t="shared" si="3"/>
        <v>106.2960000000001</v>
      </c>
      <c r="L23" s="313">
        <v>560</v>
      </c>
      <c r="M23" s="313"/>
      <c r="N23" s="313"/>
      <c r="O23" s="313"/>
      <c r="P23" s="313"/>
      <c r="Q23" s="314">
        <f>Q22</f>
        <v>57</v>
      </c>
      <c r="R23" s="318">
        <f t="shared" si="11"/>
        <v>6058.872000000006</v>
      </c>
      <c r="S23" s="319">
        <f>S22</f>
        <v>0.95565253</v>
      </c>
      <c r="T23" s="319">
        <f t="shared" si="5"/>
        <v>5790.176355746165</v>
      </c>
      <c r="U23" s="315">
        <f t="shared" si="6"/>
        <v>6350.176355746165</v>
      </c>
      <c r="V23" s="306"/>
    </row>
    <row r="24" spans="1:22" s="260" customFormat="1" ht="15">
      <c r="A24" s="311">
        <v>22</v>
      </c>
      <c r="B24" s="329" t="s">
        <v>622</v>
      </c>
      <c r="C24" s="311" t="s">
        <v>58</v>
      </c>
      <c r="D24" s="306" t="s">
        <v>17</v>
      </c>
      <c r="E24" s="306">
        <f>'教学单位（补发津贴）'!I26</f>
        <v>10</v>
      </c>
      <c r="F24" s="314">
        <f>'工作量'!G26</f>
        <v>936.77</v>
      </c>
      <c r="G24" s="313">
        <f t="shared" si="10"/>
        <v>604.12</v>
      </c>
      <c r="H24" s="315">
        <f t="shared" si="1"/>
        <v>422.88399999999996</v>
      </c>
      <c r="I24" s="315">
        <f t="shared" si="7"/>
        <v>42.288399999999996</v>
      </c>
      <c r="J24" s="315">
        <f t="shared" si="2"/>
        <v>422.88399999999996</v>
      </c>
      <c r="K24" s="315">
        <f t="shared" si="3"/>
        <v>513.886</v>
      </c>
      <c r="L24" s="313">
        <v>577.5</v>
      </c>
      <c r="M24" s="330"/>
      <c r="N24" s="313"/>
      <c r="O24" s="313"/>
      <c r="P24" s="313"/>
      <c r="Q24" s="314">
        <f>Q23</f>
        <v>57</v>
      </c>
      <c r="R24" s="318">
        <f t="shared" si="11"/>
        <v>29291.501999999997</v>
      </c>
      <c r="S24" s="319">
        <f>S18</f>
        <v>0.95565253</v>
      </c>
      <c r="T24" s="319">
        <f t="shared" si="5"/>
        <v>27992.497993800054</v>
      </c>
      <c r="U24" s="315">
        <f t="shared" si="6"/>
        <v>28569.997993800054</v>
      </c>
      <c r="V24" s="306"/>
    </row>
    <row r="25" spans="1:22" s="260" customFormat="1" ht="15">
      <c r="A25" s="311">
        <v>23</v>
      </c>
      <c r="B25" s="331" t="s">
        <v>623</v>
      </c>
      <c r="C25" s="311" t="s">
        <v>24</v>
      </c>
      <c r="D25" s="306" t="s">
        <v>17</v>
      </c>
      <c r="E25" s="306">
        <f>'教学单位（补发津贴）'!I27</f>
        <v>10</v>
      </c>
      <c r="F25" s="314">
        <f>'工作量'!G27</f>
        <v>694.694</v>
      </c>
      <c r="G25" s="313">
        <f>G24</f>
        <v>604.12</v>
      </c>
      <c r="H25" s="315">
        <f t="shared" si="1"/>
        <v>422.88399999999996</v>
      </c>
      <c r="I25" s="315">
        <f t="shared" si="7"/>
        <v>42.288399999999996</v>
      </c>
      <c r="J25" s="315">
        <f t="shared" si="2"/>
        <v>422.88399999999996</v>
      </c>
      <c r="K25" s="315">
        <f t="shared" si="3"/>
        <v>271.81</v>
      </c>
      <c r="L25" s="313">
        <v>525</v>
      </c>
      <c r="M25" s="313"/>
      <c r="N25" s="313"/>
      <c r="O25" s="313"/>
      <c r="P25" s="313"/>
      <c r="Q25" s="314">
        <v>57</v>
      </c>
      <c r="R25" s="318">
        <f t="shared" si="11"/>
        <v>15493.17</v>
      </c>
      <c r="S25" s="319">
        <f>S24</f>
        <v>0.95565253</v>
      </c>
      <c r="T25" s="319">
        <f t="shared" si="5"/>
        <v>14806.0871082201</v>
      </c>
      <c r="U25" s="315">
        <f t="shared" si="6"/>
        <v>15331.0871082201</v>
      </c>
      <c r="V25" s="306"/>
    </row>
    <row r="26" spans="1:22" s="260" customFormat="1" ht="15">
      <c r="A26" s="311">
        <v>24</v>
      </c>
      <c r="B26" s="329" t="s">
        <v>624</v>
      </c>
      <c r="C26" s="311" t="s">
        <v>25</v>
      </c>
      <c r="D26" s="306" t="s">
        <v>17</v>
      </c>
      <c r="E26" s="306">
        <f>'教学单位（补发津贴）'!I28</f>
        <v>10</v>
      </c>
      <c r="F26" s="314">
        <f>'工作量'!G28</f>
        <v>109.32</v>
      </c>
      <c r="G26" s="313">
        <f t="shared" si="10"/>
        <v>604.12</v>
      </c>
      <c r="H26" s="315">
        <f t="shared" si="1"/>
        <v>422.88399999999996</v>
      </c>
      <c r="I26" s="315">
        <f t="shared" si="7"/>
        <v>42.288399999999996</v>
      </c>
      <c r="J26" s="315">
        <v>0</v>
      </c>
      <c r="K26" s="315">
        <f t="shared" si="3"/>
        <v>109.32</v>
      </c>
      <c r="L26" s="313"/>
      <c r="M26" s="313"/>
      <c r="N26" s="313">
        <v>150</v>
      </c>
      <c r="O26" s="313"/>
      <c r="P26" s="313"/>
      <c r="Q26" s="314">
        <f>Q25</f>
        <v>57</v>
      </c>
      <c r="R26" s="318">
        <f t="shared" si="11"/>
        <v>6231.24</v>
      </c>
      <c r="S26" s="319">
        <f>S25</f>
        <v>0.95565253</v>
      </c>
      <c r="T26" s="319">
        <f t="shared" si="5"/>
        <v>5954.9002710372</v>
      </c>
      <c r="U26" s="315">
        <f t="shared" si="6"/>
        <v>6104.9002710372</v>
      </c>
      <c r="V26" s="306"/>
    </row>
    <row r="27" spans="1:22" s="260" customFormat="1" ht="15">
      <c r="A27" s="311">
        <v>25</v>
      </c>
      <c r="B27" s="329" t="s">
        <v>625</v>
      </c>
      <c r="C27" s="311" t="s">
        <v>26</v>
      </c>
      <c r="D27" s="306" t="s">
        <v>17</v>
      </c>
      <c r="E27" s="306">
        <f>'教学单位（补发津贴）'!I29</f>
        <v>10</v>
      </c>
      <c r="F27" s="314">
        <f>'工作量'!G29</f>
        <v>487.12</v>
      </c>
      <c r="G27" s="313">
        <f t="shared" si="10"/>
        <v>604.12</v>
      </c>
      <c r="H27" s="315">
        <f t="shared" si="1"/>
        <v>422.88399999999996</v>
      </c>
      <c r="I27" s="315">
        <f t="shared" si="7"/>
        <v>42.288399999999996</v>
      </c>
      <c r="J27" s="315">
        <f t="shared" si="2"/>
        <v>422.88399999999996</v>
      </c>
      <c r="K27" s="315">
        <f t="shared" si="3"/>
        <v>64.23600000000005</v>
      </c>
      <c r="L27" s="313">
        <v>546</v>
      </c>
      <c r="M27" s="313"/>
      <c r="N27" s="313"/>
      <c r="O27" s="313"/>
      <c r="P27" s="313"/>
      <c r="Q27" s="314">
        <f>Q26</f>
        <v>57</v>
      </c>
      <c r="R27" s="318">
        <f t="shared" si="11"/>
        <v>3661.4520000000025</v>
      </c>
      <c r="S27" s="319">
        <f>S26</f>
        <v>0.95565253</v>
      </c>
      <c r="T27" s="319">
        <f t="shared" si="5"/>
        <v>3499.0758672735624</v>
      </c>
      <c r="U27" s="315">
        <f t="shared" si="6"/>
        <v>4045.0758672735624</v>
      </c>
      <c r="V27" s="306"/>
    </row>
    <row r="28" spans="1:22" s="266" customFormat="1" ht="15">
      <c r="A28" s="320">
        <v>26</v>
      </c>
      <c r="B28" s="332" t="s">
        <v>626</v>
      </c>
      <c r="C28" s="322" t="s">
        <v>59</v>
      </c>
      <c r="D28" s="323" t="s">
        <v>27</v>
      </c>
      <c r="E28" s="323">
        <f>'教学单位（补发津贴）'!I30</f>
        <v>10</v>
      </c>
      <c r="F28" s="325">
        <f>'工作量'!G30</f>
        <v>402.83</v>
      </c>
      <c r="G28" s="324">
        <f t="shared" si="10"/>
        <v>604.12</v>
      </c>
      <c r="H28" s="349">
        <f t="shared" si="1"/>
        <v>422.88399999999996</v>
      </c>
      <c r="I28" s="349">
        <f t="shared" si="7"/>
        <v>42.288399999999996</v>
      </c>
      <c r="J28" s="349">
        <f t="shared" si="2"/>
        <v>422.88399999999996</v>
      </c>
      <c r="K28" s="349">
        <f t="shared" si="3"/>
        <v>-20.053999999999974</v>
      </c>
      <c r="L28" s="324">
        <v>560</v>
      </c>
      <c r="M28" s="324"/>
      <c r="N28" s="324"/>
      <c r="O28" s="324"/>
      <c r="P28" s="324"/>
      <c r="Q28" s="325">
        <f>2556*10*0.7/J28</f>
        <v>42.309474938753894</v>
      </c>
      <c r="R28" s="325">
        <f t="shared" si="11"/>
        <v>-848.4742104217695</v>
      </c>
      <c r="S28" s="327">
        <v>1</v>
      </c>
      <c r="T28" s="324">
        <f t="shared" si="5"/>
        <v>-848.4742104217695</v>
      </c>
      <c r="U28" s="315">
        <f t="shared" si="6"/>
        <v>-288.4742104217695</v>
      </c>
      <c r="V28" s="323"/>
    </row>
    <row r="29" spans="1:22" s="260" customFormat="1" ht="15">
      <c r="A29" s="311">
        <v>27</v>
      </c>
      <c r="B29" s="333" t="s">
        <v>627</v>
      </c>
      <c r="C29" s="311" t="s">
        <v>86</v>
      </c>
      <c r="D29" s="306" t="s">
        <v>17</v>
      </c>
      <c r="E29" s="306">
        <f>'教学单位（补发津贴）'!I31</f>
        <v>10</v>
      </c>
      <c r="F29" s="314">
        <f>'工作量'!G31</f>
        <v>677.4475</v>
      </c>
      <c r="G29" s="313">
        <f t="shared" si="10"/>
        <v>604.12</v>
      </c>
      <c r="H29" s="315">
        <f t="shared" si="1"/>
        <v>422.88399999999996</v>
      </c>
      <c r="I29" s="315">
        <f t="shared" si="7"/>
        <v>42.288399999999996</v>
      </c>
      <c r="J29" s="315">
        <f t="shared" si="2"/>
        <v>422.88399999999996</v>
      </c>
      <c r="K29" s="315">
        <f t="shared" si="3"/>
        <v>254.56350000000003</v>
      </c>
      <c r="L29" s="313">
        <v>577.5</v>
      </c>
      <c r="M29" s="313"/>
      <c r="N29" s="313"/>
      <c r="O29" s="313"/>
      <c r="P29" s="313"/>
      <c r="Q29" s="314">
        <f>Q28</f>
        <v>42.309474938753894</v>
      </c>
      <c r="R29" s="314">
        <f t="shared" si="11"/>
        <v>10770.448023571478</v>
      </c>
      <c r="S29" s="319">
        <f>S27</f>
        <v>0.95565253</v>
      </c>
      <c r="T29" s="313">
        <f t="shared" si="5"/>
        <v>10292.805902959582</v>
      </c>
      <c r="U29" s="315">
        <f t="shared" si="6"/>
        <v>10870.305902959582</v>
      </c>
      <c r="V29" s="306"/>
    </row>
    <row r="30" spans="1:22" s="260" customFormat="1" ht="15">
      <c r="A30" s="311">
        <v>28</v>
      </c>
      <c r="B30" s="328" t="s">
        <v>145</v>
      </c>
      <c r="C30" s="306" t="s">
        <v>134</v>
      </c>
      <c r="D30" s="306" t="s">
        <v>17</v>
      </c>
      <c r="E30" s="306">
        <f>'教学单位（补发津贴）'!I32</f>
        <v>10</v>
      </c>
      <c r="F30" s="314">
        <f>'工作量'!G32</f>
        <v>741.81</v>
      </c>
      <c r="G30" s="313">
        <f t="shared" si="10"/>
        <v>604.12</v>
      </c>
      <c r="H30" s="315">
        <f t="shared" si="1"/>
        <v>422.88399999999996</v>
      </c>
      <c r="I30" s="315">
        <f t="shared" si="7"/>
        <v>42.288399999999996</v>
      </c>
      <c r="J30" s="315">
        <f t="shared" si="2"/>
        <v>422.88399999999996</v>
      </c>
      <c r="K30" s="315">
        <f t="shared" si="3"/>
        <v>318.926</v>
      </c>
      <c r="L30" s="313">
        <v>546</v>
      </c>
      <c r="M30" s="313"/>
      <c r="N30" s="313"/>
      <c r="O30" s="313"/>
      <c r="P30" s="313"/>
      <c r="Q30" s="314">
        <f>Q29</f>
        <v>42.309474938753894</v>
      </c>
      <c r="R30" s="314">
        <f t="shared" si="11"/>
        <v>13493.591604317024</v>
      </c>
      <c r="S30" s="319">
        <f>S29</f>
        <v>0.95565253</v>
      </c>
      <c r="T30" s="313">
        <f t="shared" si="5"/>
        <v>12895.184955452321</v>
      </c>
      <c r="U30" s="315">
        <f t="shared" si="6"/>
        <v>13441.184955452321</v>
      </c>
      <c r="V30" s="306"/>
    </row>
    <row r="31" spans="1:22" s="260" customFormat="1" ht="15">
      <c r="A31" s="311">
        <v>29</v>
      </c>
      <c r="B31" s="334" t="s">
        <v>112</v>
      </c>
      <c r="C31" s="306" t="s">
        <v>135</v>
      </c>
      <c r="D31" s="306" t="s">
        <v>17</v>
      </c>
      <c r="E31" s="306">
        <f>'教学单位（补发津贴）'!I33</f>
        <v>10</v>
      </c>
      <c r="F31" s="314">
        <f>'工作量'!G33</f>
        <v>444.49</v>
      </c>
      <c r="G31" s="313">
        <f t="shared" si="10"/>
        <v>604.12</v>
      </c>
      <c r="H31" s="315">
        <f t="shared" si="1"/>
        <v>422.88399999999996</v>
      </c>
      <c r="I31" s="315">
        <f t="shared" si="7"/>
        <v>42.288399999999996</v>
      </c>
      <c r="J31" s="315">
        <f t="shared" si="2"/>
        <v>422.88399999999996</v>
      </c>
      <c r="K31" s="315">
        <f t="shared" si="3"/>
        <v>21.60600000000005</v>
      </c>
      <c r="L31" s="313">
        <v>525</v>
      </c>
      <c r="M31" s="313"/>
      <c r="N31" s="313"/>
      <c r="O31" s="313"/>
      <c r="P31" s="313"/>
      <c r="Q31" s="314">
        <v>57</v>
      </c>
      <c r="R31" s="314">
        <f t="shared" si="11"/>
        <v>1231.5420000000029</v>
      </c>
      <c r="S31" s="319">
        <f aca="true" t="shared" si="12" ref="S31:S46">S29</f>
        <v>0.95565253</v>
      </c>
      <c r="T31" s="313">
        <f t="shared" si="5"/>
        <v>1176.9262281012627</v>
      </c>
      <c r="U31" s="315">
        <f t="shared" si="6"/>
        <v>1701.9262281012627</v>
      </c>
      <c r="V31" s="316"/>
    </row>
    <row r="32" spans="1:22" s="260" customFormat="1" ht="25.5">
      <c r="A32" s="311">
        <v>30</v>
      </c>
      <c r="B32" s="312" t="s">
        <v>628</v>
      </c>
      <c r="C32" s="306" t="s">
        <v>39</v>
      </c>
      <c r="D32" s="306" t="s">
        <v>40</v>
      </c>
      <c r="E32" s="306" t="str">
        <f>'教学单位（补发津贴）'!I34</f>
        <v>10-3天</v>
      </c>
      <c r="F32" s="314">
        <f>'工作量'!G34</f>
        <v>67.76</v>
      </c>
      <c r="G32" s="313"/>
      <c r="H32" s="315"/>
      <c r="I32" s="315"/>
      <c r="J32" s="315">
        <v>0</v>
      </c>
      <c r="K32" s="315">
        <f aca="true" t="shared" si="13" ref="K32:K49">F32-J32</f>
        <v>67.76</v>
      </c>
      <c r="L32" s="313">
        <v>577.5</v>
      </c>
      <c r="M32" s="313"/>
      <c r="N32" s="313"/>
      <c r="O32" s="313"/>
      <c r="P32" s="313"/>
      <c r="Q32" s="314">
        <f>Q31</f>
        <v>57</v>
      </c>
      <c r="R32" s="314">
        <f t="shared" si="11"/>
        <v>3862.32</v>
      </c>
      <c r="S32" s="319">
        <f t="shared" si="12"/>
        <v>0.95565253</v>
      </c>
      <c r="T32" s="313">
        <f t="shared" si="5"/>
        <v>3691.0358796696</v>
      </c>
      <c r="U32" s="315">
        <f t="shared" si="6"/>
        <v>4268.5358796696</v>
      </c>
      <c r="V32" s="316"/>
    </row>
    <row r="33" spans="1:22" s="260" customFormat="1" ht="15">
      <c r="A33" s="311">
        <v>31</v>
      </c>
      <c r="B33" s="335" t="s">
        <v>629</v>
      </c>
      <c r="C33" s="306" t="s">
        <v>87</v>
      </c>
      <c r="D33" s="336" t="s">
        <v>40</v>
      </c>
      <c r="E33" s="306">
        <f>'教学单位（补发津贴）'!I35</f>
        <v>8</v>
      </c>
      <c r="F33" s="314">
        <f>'工作量'!G35</f>
        <v>0</v>
      </c>
      <c r="G33" s="313"/>
      <c r="H33" s="315"/>
      <c r="I33" s="315"/>
      <c r="J33" s="315">
        <v>0</v>
      </c>
      <c r="K33" s="315">
        <f t="shared" si="13"/>
        <v>0</v>
      </c>
      <c r="L33" s="313"/>
      <c r="M33" s="313"/>
      <c r="N33" s="313"/>
      <c r="O33" s="313"/>
      <c r="P33" s="313"/>
      <c r="Q33" s="314">
        <f>Q32</f>
        <v>57</v>
      </c>
      <c r="R33" s="314">
        <f t="shared" si="11"/>
        <v>0</v>
      </c>
      <c r="S33" s="319">
        <f t="shared" si="12"/>
        <v>0.95565253</v>
      </c>
      <c r="T33" s="313">
        <f t="shared" si="5"/>
        <v>0</v>
      </c>
      <c r="U33" s="315">
        <f t="shared" si="6"/>
        <v>0</v>
      </c>
      <c r="V33" s="306"/>
    </row>
    <row r="34" spans="1:22" s="260" customFormat="1" ht="15">
      <c r="A34" s="311">
        <v>32</v>
      </c>
      <c r="B34" s="328" t="s">
        <v>113</v>
      </c>
      <c r="C34" s="306" t="s">
        <v>131</v>
      </c>
      <c r="D34" s="337" t="s">
        <v>84</v>
      </c>
      <c r="E34" s="306" t="str">
        <f>'教学单位（补发津贴）'!I36</f>
        <v>5+4</v>
      </c>
      <c r="F34" s="314">
        <f>'工作量'!G36</f>
        <v>107.96000000000001</v>
      </c>
      <c r="G34" s="313"/>
      <c r="H34" s="315"/>
      <c r="I34" s="315"/>
      <c r="J34" s="315">
        <v>0</v>
      </c>
      <c r="K34" s="315">
        <v>99.79</v>
      </c>
      <c r="L34" s="313">
        <v>434</v>
      </c>
      <c r="M34" s="313"/>
      <c r="N34" s="313"/>
      <c r="O34" s="313"/>
      <c r="P34" s="313"/>
      <c r="Q34" s="314">
        <v>50</v>
      </c>
      <c r="R34" s="314">
        <f t="shared" si="11"/>
        <v>4989.5</v>
      </c>
      <c r="S34" s="319">
        <f t="shared" si="12"/>
        <v>0.95565253</v>
      </c>
      <c r="T34" s="313">
        <f t="shared" si="5"/>
        <v>4768.2282984349995</v>
      </c>
      <c r="U34" s="315">
        <f t="shared" si="6"/>
        <v>5202.2282984349995</v>
      </c>
      <c r="V34" s="306"/>
    </row>
    <row r="35" spans="1:22" s="260" customFormat="1" ht="15">
      <c r="A35" s="311">
        <v>33</v>
      </c>
      <c r="B35" s="328" t="s">
        <v>146</v>
      </c>
      <c r="C35" s="306" t="s">
        <v>147</v>
      </c>
      <c r="D35" s="337" t="s">
        <v>84</v>
      </c>
      <c r="E35" s="306">
        <f>'教学单位（补发津贴）'!I37</f>
        <v>10</v>
      </c>
      <c r="F35" s="314">
        <f>'工作量'!G37</f>
        <v>39.6</v>
      </c>
      <c r="G35" s="313"/>
      <c r="H35" s="315"/>
      <c r="I35" s="315"/>
      <c r="J35" s="315">
        <v>0</v>
      </c>
      <c r="K35" s="315">
        <f t="shared" si="13"/>
        <v>39.6</v>
      </c>
      <c r="L35" s="313"/>
      <c r="M35" s="313"/>
      <c r="N35" s="313"/>
      <c r="O35" s="313"/>
      <c r="P35" s="313"/>
      <c r="Q35" s="314">
        <v>53</v>
      </c>
      <c r="R35" s="314">
        <f t="shared" si="11"/>
        <v>2098.8</v>
      </c>
      <c r="S35" s="319">
        <f t="shared" si="12"/>
        <v>0.95565253</v>
      </c>
      <c r="T35" s="313">
        <f t="shared" si="5"/>
        <v>2005.7235299640001</v>
      </c>
      <c r="U35" s="315">
        <f t="shared" si="6"/>
        <v>2005.7235299640001</v>
      </c>
      <c r="V35" s="306"/>
    </row>
    <row r="36" spans="1:22" s="260" customFormat="1" ht="15">
      <c r="A36" s="311">
        <v>34</v>
      </c>
      <c r="B36" s="338" t="s">
        <v>630</v>
      </c>
      <c r="C36" s="306" t="s">
        <v>28</v>
      </c>
      <c r="D36" s="306" t="s">
        <v>29</v>
      </c>
      <c r="E36" s="306">
        <f>'教学单位（补发津贴）'!I38</f>
        <v>10</v>
      </c>
      <c r="F36" s="314">
        <f>'工作量'!G38</f>
        <v>0</v>
      </c>
      <c r="G36" s="313"/>
      <c r="H36" s="315"/>
      <c r="I36" s="315"/>
      <c r="J36" s="315">
        <v>0</v>
      </c>
      <c r="K36" s="315">
        <f t="shared" si="13"/>
        <v>0</v>
      </c>
      <c r="L36" s="313"/>
      <c r="M36" s="313"/>
      <c r="N36" s="313"/>
      <c r="O36" s="313"/>
      <c r="P36" s="313"/>
      <c r="Q36" s="314"/>
      <c r="R36" s="314">
        <f t="shared" si="11"/>
        <v>0</v>
      </c>
      <c r="S36" s="319">
        <f t="shared" si="12"/>
        <v>0.95565253</v>
      </c>
      <c r="T36" s="313">
        <f t="shared" si="5"/>
        <v>0</v>
      </c>
      <c r="U36" s="315">
        <f t="shared" si="6"/>
        <v>0</v>
      </c>
      <c r="V36" s="316"/>
    </row>
    <row r="37" spans="1:22" s="260" customFormat="1" ht="15">
      <c r="A37" s="311">
        <v>35</v>
      </c>
      <c r="B37" s="312" t="s">
        <v>631</v>
      </c>
      <c r="C37" s="306" t="s">
        <v>30</v>
      </c>
      <c r="D37" s="306" t="s">
        <v>29</v>
      </c>
      <c r="E37" s="306">
        <f>'教学单位（补发津贴）'!I39</f>
        <v>10</v>
      </c>
      <c r="F37" s="314">
        <f>'工作量'!G39</f>
        <v>0</v>
      </c>
      <c r="G37" s="313"/>
      <c r="H37" s="315"/>
      <c r="I37" s="315"/>
      <c r="J37" s="315">
        <v>0</v>
      </c>
      <c r="K37" s="315">
        <f t="shared" si="13"/>
        <v>0</v>
      </c>
      <c r="L37" s="313"/>
      <c r="M37" s="313"/>
      <c r="N37" s="313"/>
      <c r="O37" s="313"/>
      <c r="P37" s="313"/>
      <c r="Q37" s="314"/>
      <c r="R37" s="314">
        <f t="shared" si="11"/>
        <v>0</v>
      </c>
      <c r="S37" s="319">
        <f t="shared" si="12"/>
        <v>0.95565253</v>
      </c>
      <c r="T37" s="313">
        <f t="shared" si="5"/>
        <v>0</v>
      </c>
      <c r="U37" s="315">
        <f t="shared" si="6"/>
        <v>0</v>
      </c>
      <c r="V37" s="306"/>
    </row>
    <row r="38" spans="1:22" s="260" customFormat="1" ht="15">
      <c r="A38" s="311">
        <v>36</v>
      </c>
      <c r="B38" s="312" t="s">
        <v>632</v>
      </c>
      <c r="C38" s="306" t="s">
        <v>31</v>
      </c>
      <c r="D38" s="306" t="s">
        <v>32</v>
      </c>
      <c r="E38" s="306">
        <f>'教学单位（补发津贴）'!I40</f>
        <v>10</v>
      </c>
      <c r="F38" s="314">
        <f>'工作量'!G40</f>
        <v>0</v>
      </c>
      <c r="G38" s="313"/>
      <c r="H38" s="315"/>
      <c r="I38" s="315"/>
      <c r="J38" s="315">
        <v>0</v>
      </c>
      <c r="K38" s="315">
        <f t="shared" si="13"/>
        <v>0</v>
      </c>
      <c r="L38" s="313"/>
      <c r="M38" s="313"/>
      <c r="N38" s="313"/>
      <c r="O38" s="313"/>
      <c r="P38" s="313"/>
      <c r="Q38" s="314"/>
      <c r="R38" s="314">
        <f t="shared" si="11"/>
        <v>0</v>
      </c>
      <c r="S38" s="319">
        <f t="shared" si="12"/>
        <v>0.95565253</v>
      </c>
      <c r="T38" s="313">
        <f t="shared" si="5"/>
        <v>0</v>
      </c>
      <c r="U38" s="315">
        <f t="shared" si="6"/>
        <v>0</v>
      </c>
      <c r="V38" s="316"/>
    </row>
    <row r="39" spans="1:22" s="260" customFormat="1" ht="15">
      <c r="A39" s="311">
        <v>37</v>
      </c>
      <c r="B39" s="312" t="s">
        <v>633</v>
      </c>
      <c r="C39" s="306" t="s">
        <v>33</v>
      </c>
      <c r="D39" s="306" t="s">
        <v>34</v>
      </c>
      <c r="E39" s="306">
        <f>'教学单位（补发津贴）'!I41</f>
        <v>10</v>
      </c>
      <c r="F39" s="314">
        <f>'工作量'!G41</f>
        <v>0</v>
      </c>
      <c r="G39" s="313"/>
      <c r="H39" s="315"/>
      <c r="I39" s="315"/>
      <c r="J39" s="315">
        <v>0</v>
      </c>
      <c r="K39" s="315">
        <f t="shared" si="13"/>
        <v>0</v>
      </c>
      <c r="L39" s="313"/>
      <c r="M39" s="313"/>
      <c r="N39" s="313">
        <v>150</v>
      </c>
      <c r="O39" s="313"/>
      <c r="P39" s="313"/>
      <c r="Q39" s="314"/>
      <c r="R39" s="314">
        <f t="shared" si="11"/>
        <v>0</v>
      </c>
      <c r="S39" s="319">
        <f t="shared" si="12"/>
        <v>0.95565253</v>
      </c>
      <c r="T39" s="313">
        <f t="shared" si="5"/>
        <v>0</v>
      </c>
      <c r="U39" s="315">
        <f t="shared" si="6"/>
        <v>150</v>
      </c>
      <c r="V39" s="306"/>
    </row>
    <row r="40" spans="1:22" s="260" customFormat="1" ht="15">
      <c r="A40" s="311">
        <v>38</v>
      </c>
      <c r="B40" s="312" t="s">
        <v>634</v>
      </c>
      <c r="C40" s="306" t="s">
        <v>35</v>
      </c>
      <c r="D40" s="306" t="s">
        <v>34</v>
      </c>
      <c r="E40" s="306">
        <f>'教学单位（补发津贴）'!I42</f>
        <v>1</v>
      </c>
      <c r="F40" s="314">
        <f>'工作量'!G42</f>
        <v>0</v>
      </c>
      <c r="G40" s="313"/>
      <c r="H40" s="315"/>
      <c r="I40" s="315"/>
      <c r="J40" s="315">
        <v>0</v>
      </c>
      <c r="K40" s="315">
        <f t="shared" si="13"/>
        <v>0</v>
      </c>
      <c r="L40" s="313"/>
      <c r="M40" s="313"/>
      <c r="N40" s="313"/>
      <c r="O40" s="313"/>
      <c r="P40" s="313"/>
      <c r="Q40" s="314"/>
      <c r="R40" s="314">
        <f t="shared" si="11"/>
        <v>0</v>
      </c>
      <c r="S40" s="319">
        <f t="shared" si="12"/>
        <v>0.95565253</v>
      </c>
      <c r="T40" s="313">
        <f t="shared" si="5"/>
        <v>0</v>
      </c>
      <c r="U40" s="315">
        <f t="shared" si="6"/>
        <v>0</v>
      </c>
      <c r="V40" s="306"/>
    </row>
    <row r="41" spans="1:22" s="260" customFormat="1" ht="15">
      <c r="A41" s="311">
        <v>39</v>
      </c>
      <c r="B41" s="312" t="s">
        <v>635</v>
      </c>
      <c r="C41" s="306" t="s">
        <v>36</v>
      </c>
      <c r="D41" s="306" t="s">
        <v>34</v>
      </c>
      <c r="E41" s="306">
        <f>'教学单位（补发津贴）'!I43</f>
        <v>10</v>
      </c>
      <c r="F41" s="314">
        <f>'工作量'!G43</f>
        <v>608.38</v>
      </c>
      <c r="G41" s="313"/>
      <c r="H41" s="315"/>
      <c r="I41" s="315"/>
      <c r="J41" s="315">
        <v>0</v>
      </c>
      <c r="K41" s="315">
        <f t="shared" si="13"/>
        <v>608.38</v>
      </c>
      <c r="L41" s="313">
        <v>577.5</v>
      </c>
      <c r="M41" s="313"/>
      <c r="N41" s="313"/>
      <c r="O41" s="313"/>
      <c r="P41" s="313"/>
      <c r="Q41" s="314">
        <f>Q33</f>
        <v>57</v>
      </c>
      <c r="R41" s="314">
        <f t="shared" si="11"/>
        <v>34677.659999999996</v>
      </c>
      <c r="S41" s="319">
        <f t="shared" si="12"/>
        <v>0.95565253</v>
      </c>
      <c r="T41" s="313">
        <f t="shared" si="5"/>
        <v>33139.793513479795</v>
      </c>
      <c r="U41" s="315">
        <f t="shared" si="6"/>
        <v>33717.293513479795</v>
      </c>
      <c r="V41" s="306"/>
    </row>
    <row r="42" spans="1:22" s="260" customFormat="1" ht="15">
      <c r="A42" s="311">
        <v>40</v>
      </c>
      <c r="B42" s="339" t="s">
        <v>636</v>
      </c>
      <c r="C42" s="306" t="s">
        <v>37</v>
      </c>
      <c r="D42" s="306" t="s">
        <v>34</v>
      </c>
      <c r="E42" s="306">
        <f>'教学单位（补发津贴）'!I44</f>
        <v>10</v>
      </c>
      <c r="F42" s="314">
        <f>'工作量'!G44</f>
        <v>78.3</v>
      </c>
      <c r="G42" s="313"/>
      <c r="H42" s="315"/>
      <c r="I42" s="315"/>
      <c r="J42" s="315">
        <v>0</v>
      </c>
      <c r="K42" s="315">
        <f t="shared" si="13"/>
        <v>78.3</v>
      </c>
      <c r="L42" s="313">
        <v>434</v>
      </c>
      <c r="M42" s="313"/>
      <c r="N42" s="313"/>
      <c r="O42" s="313"/>
      <c r="P42" s="313"/>
      <c r="Q42" s="314">
        <f>Q41</f>
        <v>57</v>
      </c>
      <c r="R42" s="314">
        <f t="shared" si="11"/>
        <v>4463.099999999999</v>
      </c>
      <c r="S42" s="319">
        <f t="shared" si="12"/>
        <v>0.95565253</v>
      </c>
      <c r="T42" s="313">
        <f t="shared" si="5"/>
        <v>4265.172806643</v>
      </c>
      <c r="U42" s="315">
        <f t="shared" si="6"/>
        <v>4699.172806643</v>
      </c>
      <c r="V42" s="306"/>
    </row>
    <row r="43" spans="1:22" s="260" customFormat="1" ht="15">
      <c r="A43" s="311">
        <v>41</v>
      </c>
      <c r="B43" s="340" t="s">
        <v>637</v>
      </c>
      <c r="C43" s="306" t="s">
        <v>38</v>
      </c>
      <c r="D43" s="306" t="s">
        <v>34</v>
      </c>
      <c r="E43" s="306">
        <f>'教学单位（补发津贴）'!I45</f>
        <v>10</v>
      </c>
      <c r="F43" s="314">
        <f>'工作量'!G45</f>
        <v>163.244</v>
      </c>
      <c r="G43" s="313"/>
      <c r="H43" s="315"/>
      <c r="I43" s="315"/>
      <c r="J43" s="315">
        <v>0</v>
      </c>
      <c r="K43" s="315">
        <f t="shared" si="13"/>
        <v>163.244</v>
      </c>
      <c r="L43" s="313">
        <v>560</v>
      </c>
      <c r="M43" s="313"/>
      <c r="N43" s="313">
        <v>1200</v>
      </c>
      <c r="O43" s="313"/>
      <c r="P43" s="313"/>
      <c r="Q43" s="314">
        <f>Q42</f>
        <v>57</v>
      </c>
      <c r="R43" s="314">
        <f t="shared" si="11"/>
        <v>9304.908</v>
      </c>
      <c r="S43" s="319">
        <f t="shared" si="12"/>
        <v>0.95565253</v>
      </c>
      <c r="T43" s="313">
        <f t="shared" si="5"/>
        <v>8892.25887161724</v>
      </c>
      <c r="U43" s="315">
        <f t="shared" si="6"/>
        <v>10652.25887161724</v>
      </c>
      <c r="V43" s="306"/>
    </row>
    <row r="44" spans="1:22" s="260" customFormat="1" ht="15">
      <c r="A44" s="311">
        <v>42</v>
      </c>
      <c r="B44" s="333" t="s">
        <v>638</v>
      </c>
      <c r="C44" s="306" t="s">
        <v>130</v>
      </c>
      <c r="D44" s="306" t="s">
        <v>83</v>
      </c>
      <c r="E44" s="306">
        <f>'教学单位（补发津贴）'!I46</f>
        <v>10</v>
      </c>
      <c r="F44" s="314">
        <f>'工作量'!G46</f>
        <v>309.076</v>
      </c>
      <c r="G44" s="313"/>
      <c r="H44" s="315"/>
      <c r="I44" s="315"/>
      <c r="J44" s="315">
        <v>0</v>
      </c>
      <c r="K44" s="315">
        <f t="shared" si="13"/>
        <v>309.076</v>
      </c>
      <c r="L44" s="313">
        <v>577.5</v>
      </c>
      <c r="M44" s="313"/>
      <c r="N44" s="313"/>
      <c r="O44" s="313"/>
      <c r="P44" s="313"/>
      <c r="Q44" s="314">
        <f>Q43-7</f>
        <v>50</v>
      </c>
      <c r="R44" s="314">
        <f t="shared" si="11"/>
        <v>15453.800000000001</v>
      </c>
      <c r="S44" s="319">
        <f t="shared" si="12"/>
        <v>0.95565253</v>
      </c>
      <c r="T44" s="313">
        <f t="shared" si="5"/>
        <v>14768.463068114</v>
      </c>
      <c r="U44" s="315">
        <f t="shared" si="6"/>
        <v>15345.963068114</v>
      </c>
      <c r="V44" s="306"/>
    </row>
    <row r="45" spans="1:22" s="260" customFormat="1" ht="15">
      <c r="A45" s="311">
        <v>43</v>
      </c>
      <c r="B45" s="340" t="s">
        <v>170</v>
      </c>
      <c r="C45" s="306" t="s">
        <v>132</v>
      </c>
      <c r="D45" s="306" t="s">
        <v>34</v>
      </c>
      <c r="E45" s="306">
        <f>'教学单位（补发津贴）'!I47</f>
        <v>10</v>
      </c>
      <c r="F45" s="314">
        <f>'工作量'!G47</f>
        <v>102.396</v>
      </c>
      <c r="G45" s="313"/>
      <c r="H45" s="315"/>
      <c r="I45" s="315"/>
      <c r="J45" s="315">
        <v>0</v>
      </c>
      <c r="K45" s="315">
        <f t="shared" si="13"/>
        <v>102.396</v>
      </c>
      <c r="L45" s="313">
        <v>525</v>
      </c>
      <c r="M45" s="313"/>
      <c r="N45" s="313"/>
      <c r="O45" s="313"/>
      <c r="P45" s="313"/>
      <c r="Q45" s="314">
        <f>Q43</f>
        <v>57</v>
      </c>
      <c r="R45" s="314">
        <f t="shared" si="11"/>
        <v>5836.572</v>
      </c>
      <c r="S45" s="319">
        <f t="shared" si="12"/>
        <v>0.95565253</v>
      </c>
      <c r="T45" s="313">
        <f t="shared" si="5"/>
        <v>5577.73479832716</v>
      </c>
      <c r="U45" s="315">
        <f t="shared" si="6"/>
        <v>6102.73479832716</v>
      </c>
      <c r="V45" s="306"/>
    </row>
    <row r="46" spans="1:22" s="260" customFormat="1" ht="15">
      <c r="A46" s="311">
        <v>44</v>
      </c>
      <c r="B46" s="328" t="s">
        <v>148</v>
      </c>
      <c r="C46" s="306" t="s">
        <v>171</v>
      </c>
      <c r="D46" s="306" t="s">
        <v>83</v>
      </c>
      <c r="E46" s="306">
        <f>'教学单位（补发津贴）'!I48</f>
        <v>10</v>
      </c>
      <c r="F46" s="314">
        <f>'工作量'!G48</f>
        <v>33.09</v>
      </c>
      <c r="G46" s="313"/>
      <c r="H46" s="315"/>
      <c r="I46" s="315"/>
      <c r="J46" s="315">
        <v>0</v>
      </c>
      <c r="K46" s="315">
        <f t="shared" si="13"/>
        <v>33.09</v>
      </c>
      <c r="L46" s="313">
        <v>577.5</v>
      </c>
      <c r="M46" s="313"/>
      <c r="N46" s="313"/>
      <c r="O46" s="313"/>
      <c r="P46" s="313"/>
      <c r="Q46" s="314">
        <f>Q44</f>
        <v>50</v>
      </c>
      <c r="R46" s="314">
        <f t="shared" si="11"/>
        <v>1654.5000000000002</v>
      </c>
      <c r="S46" s="319">
        <f t="shared" si="12"/>
        <v>0.95565253</v>
      </c>
      <c r="T46" s="313">
        <f t="shared" si="5"/>
        <v>1581.127110885</v>
      </c>
      <c r="U46" s="315">
        <f t="shared" si="6"/>
        <v>2158.627110885</v>
      </c>
      <c r="V46" s="306"/>
    </row>
    <row r="47" spans="1:22" s="260" customFormat="1" ht="15">
      <c r="A47" s="311">
        <v>45</v>
      </c>
      <c r="B47" s="341" t="s">
        <v>567</v>
      </c>
      <c r="C47" s="342" t="s">
        <v>568</v>
      </c>
      <c r="D47" s="306" t="s">
        <v>83</v>
      </c>
      <c r="E47" s="306">
        <f>'教学单位（补发津贴）'!I49</f>
        <v>9</v>
      </c>
      <c r="F47" s="314">
        <f>'工作量'!G49</f>
        <v>0</v>
      </c>
      <c r="G47" s="313"/>
      <c r="H47" s="315"/>
      <c r="I47" s="315"/>
      <c r="J47" s="315"/>
      <c r="K47" s="315"/>
      <c r="L47" s="313"/>
      <c r="M47" s="313"/>
      <c r="N47" s="313"/>
      <c r="O47" s="313"/>
      <c r="P47" s="313"/>
      <c r="Q47" s="314"/>
      <c r="R47" s="314"/>
      <c r="S47" s="319"/>
      <c r="T47" s="313"/>
      <c r="U47" s="315">
        <f t="shared" si="6"/>
        <v>0</v>
      </c>
      <c r="V47" s="306"/>
    </row>
    <row r="48" spans="1:22" s="260" customFormat="1" ht="15">
      <c r="A48" s="311">
        <v>46</v>
      </c>
      <c r="B48" s="334" t="s">
        <v>172</v>
      </c>
      <c r="C48" s="306" t="s">
        <v>136</v>
      </c>
      <c r="D48" s="306" t="s">
        <v>149</v>
      </c>
      <c r="E48" s="306">
        <f>'教学单位（补发津贴）'!I50</f>
        <v>0</v>
      </c>
      <c r="F48" s="314">
        <f>'工作量'!G50</f>
        <v>120.08</v>
      </c>
      <c r="G48" s="313"/>
      <c r="H48" s="315"/>
      <c r="I48" s="315"/>
      <c r="J48" s="315">
        <v>0</v>
      </c>
      <c r="K48" s="315">
        <f t="shared" si="13"/>
        <v>120.08</v>
      </c>
      <c r="L48" s="313"/>
      <c r="M48" s="313"/>
      <c r="N48" s="313"/>
      <c r="O48" s="313"/>
      <c r="P48" s="313"/>
      <c r="Q48" s="314">
        <f>Q5</f>
        <v>63</v>
      </c>
      <c r="R48" s="314">
        <f t="shared" si="11"/>
        <v>7565.04</v>
      </c>
      <c r="S48" s="319">
        <f>S45</f>
        <v>0.95565253</v>
      </c>
      <c r="T48" s="313">
        <f t="shared" si="5"/>
        <v>7229.549615551199</v>
      </c>
      <c r="U48" s="315">
        <f t="shared" si="6"/>
        <v>7229.549615551199</v>
      </c>
      <c r="V48" s="316"/>
    </row>
    <row r="49" spans="1:22" s="260" customFormat="1" ht="15">
      <c r="A49" s="311">
        <v>47</v>
      </c>
      <c r="B49" s="341" t="s">
        <v>571</v>
      </c>
      <c r="C49" s="342" t="s">
        <v>572</v>
      </c>
      <c r="D49" s="306" t="s">
        <v>7</v>
      </c>
      <c r="E49" s="306">
        <f>'教学单位（补发津贴）'!I51</f>
        <v>0</v>
      </c>
      <c r="F49" s="314">
        <f>'工作量'!G51</f>
        <v>56.152</v>
      </c>
      <c r="G49" s="313"/>
      <c r="H49" s="315"/>
      <c r="I49" s="315"/>
      <c r="J49" s="315"/>
      <c r="K49" s="315">
        <f t="shared" si="13"/>
        <v>56.152</v>
      </c>
      <c r="L49" s="313"/>
      <c r="M49" s="313"/>
      <c r="N49" s="313"/>
      <c r="O49" s="313"/>
      <c r="P49" s="313"/>
      <c r="Q49" s="314">
        <f>Q48</f>
        <v>63</v>
      </c>
      <c r="R49" s="314">
        <f t="shared" si="11"/>
        <v>3537.576</v>
      </c>
      <c r="S49" s="319">
        <f>S46</f>
        <v>0.95565253</v>
      </c>
      <c r="T49" s="313">
        <f t="shared" si="5"/>
        <v>3380.69345446728</v>
      </c>
      <c r="U49" s="315">
        <f t="shared" si="6"/>
        <v>3380.69345446728</v>
      </c>
      <c r="V49" s="316"/>
    </row>
    <row r="50" spans="1:22" s="260" customFormat="1" ht="15">
      <c r="A50" s="311">
        <v>48</v>
      </c>
      <c r="B50" s="352" t="s">
        <v>640</v>
      </c>
      <c r="C50" s="353" t="s">
        <v>641</v>
      </c>
      <c r="D50" s="40" t="s">
        <v>7</v>
      </c>
      <c r="E50" s="306">
        <v>0</v>
      </c>
      <c r="F50" s="314">
        <f>'工作量'!G52</f>
        <v>12</v>
      </c>
      <c r="G50" s="313"/>
      <c r="H50" s="315"/>
      <c r="I50" s="315"/>
      <c r="J50" s="315"/>
      <c r="K50" s="315">
        <f>F50-J50</f>
        <v>12</v>
      </c>
      <c r="L50" s="313"/>
      <c r="M50" s="313"/>
      <c r="N50" s="313"/>
      <c r="O50" s="313"/>
      <c r="P50" s="313"/>
      <c r="Q50" s="314">
        <f>Q49</f>
        <v>63</v>
      </c>
      <c r="R50" s="314">
        <f>K50*Q50</f>
        <v>756</v>
      </c>
      <c r="S50" s="319">
        <f>S49</f>
        <v>0.95565253</v>
      </c>
      <c r="T50" s="313">
        <f t="shared" si="5"/>
        <v>722.4733126799999</v>
      </c>
      <c r="U50" s="315">
        <f t="shared" si="6"/>
        <v>722.4733126799999</v>
      </c>
      <c r="V50" s="316"/>
    </row>
    <row r="51" spans="1:22" s="260" customFormat="1" ht="15">
      <c r="A51" s="311">
        <v>49</v>
      </c>
      <c r="B51" s="343"/>
      <c r="C51" s="344" t="s">
        <v>589</v>
      </c>
      <c r="D51" s="306" t="s">
        <v>599</v>
      </c>
      <c r="E51" s="306">
        <f>'教学单位（补发津贴）'!I52</f>
        <v>0</v>
      </c>
      <c r="F51" s="314"/>
      <c r="G51" s="313"/>
      <c r="H51" s="315"/>
      <c r="I51" s="315"/>
      <c r="J51" s="315"/>
      <c r="K51" s="315"/>
      <c r="L51" s="313"/>
      <c r="M51" s="313"/>
      <c r="N51" s="313"/>
      <c r="O51" s="313">
        <v>480</v>
      </c>
      <c r="P51" s="344">
        <v>720</v>
      </c>
      <c r="Q51" s="314"/>
      <c r="R51" s="314"/>
      <c r="S51" s="319"/>
      <c r="T51" s="313"/>
      <c r="U51" s="315">
        <f t="shared" si="6"/>
        <v>1200</v>
      </c>
      <c r="V51" s="316"/>
    </row>
    <row r="52" spans="1:22" s="260" customFormat="1" ht="15">
      <c r="A52" s="311">
        <v>50</v>
      </c>
      <c r="B52" s="343"/>
      <c r="C52" s="344" t="s">
        <v>590</v>
      </c>
      <c r="D52" s="306" t="s">
        <v>599</v>
      </c>
      <c r="E52" s="306">
        <f>'教学单位（补发津贴）'!I53</f>
        <v>0</v>
      </c>
      <c r="F52" s="314"/>
      <c r="G52" s="313"/>
      <c r="H52" s="315"/>
      <c r="I52" s="315"/>
      <c r="J52" s="315"/>
      <c r="K52" s="315"/>
      <c r="L52" s="313"/>
      <c r="M52" s="313"/>
      <c r="N52" s="313"/>
      <c r="O52" s="313">
        <v>400</v>
      </c>
      <c r="P52" s="344">
        <v>600</v>
      </c>
      <c r="Q52" s="314"/>
      <c r="R52" s="314"/>
      <c r="S52" s="319"/>
      <c r="T52" s="313"/>
      <c r="U52" s="315">
        <f t="shared" si="6"/>
        <v>1000</v>
      </c>
      <c r="V52" s="316"/>
    </row>
    <row r="53" spans="1:22" s="260" customFormat="1" ht="15">
      <c r="A53" s="311">
        <v>51</v>
      </c>
      <c r="B53" s="343"/>
      <c r="C53" s="344" t="s">
        <v>591</v>
      </c>
      <c r="D53" s="306" t="s">
        <v>599</v>
      </c>
      <c r="E53" s="306">
        <f>'教学单位（补发津贴）'!I54</f>
        <v>0</v>
      </c>
      <c r="F53" s="314"/>
      <c r="G53" s="313"/>
      <c r="H53" s="315"/>
      <c r="I53" s="315"/>
      <c r="J53" s="315"/>
      <c r="K53" s="315"/>
      <c r="L53" s="313"/>
      <c r="M53" s="313"/>
      <c r="N53" s="313"/>
      <c r="O53" s="313">
        <v>80</v>
      </c>
      <c r="P53" s="344">
        <v>120</v>
      </c>
      <c r="Q53" s="314"/>
      <c r="R53" s="314"/>
      <c r="S53" s="319"/>
      <c r="T53" s="313"/>
      <c r="U53" s="315">
        <f t="shared" si="6"/>
        <v>200</v>
      </c>
      <c r="V53" s="316"/>
    </row>
    <row r="54" spans="1:22" s="260" customFormat="1" ht="15">
      <c r="A54" s="311">
        <v>52</v>
      </c>
      <c r="B54" s="343"/>
      <c r="C54" s="344" t="s">
        <v>592</v>
      </c>
      <c r="D54" s="306" t="s">
        <v>599</v>
      </c>
      <c r="E54" s="306">
        <f>'教学单位（补发津贴）'!I55</f>
        <v>0</v>
      </c>
      <c r="F54" s="314"/>
      <c r="G54" s="313"/>
      <c r="H54" s="315"/>
      <c r="I54" s="315"/>
      <c r="J54" s="315"/>
      <c r="K54" s="315"/>
      <c r="L54" s="313"/>
      <c r="M54" s="313"/>
      <c r="N54" s="313"/>
      <c r="O54" s="313">
        <v>240</v>
      </c>
      <c r="P54" s="344">
        <v>360</v>
      </c>
      <c r="Q54" s="314"/>
      <c r="R54" s="314"/>
      <c r="S54" s="319"/>
      <c r="T54" s="313"/>
      <c r="U54" s="315">
        <f t="shared" si="6"/>
        <v>600</v>
      </c>
      <c r="V54" s="316"/>
    </row>
    <row r="55" spans="1:22" s="260" customFormat="1" ht="15">
      <c r="A55" s="311">
        <v>53</v>
      </c>
      <c r="B55" s="343"/>
      <c r="C55" s="344" t="s">
        <v>593</v>
      </c>
      <c r="D55" s="306" t="s">
        <v>599</v>
      </c>
      <c r="E55" s="306">
        <f>'教学单位（补发津贴）'!I56</f>
        <v>0</v>
      </c>
      <c r="F55" s="314"/>
      <c r="G55" s="313"/>
      <c r="H55" s="315"/>
      <c r="I55" s="315"/>
      <c r="J55" s="315"/>
      <c r="K55" s="315"/>
      <c r="L55" s="313"/>
      <c r="M55" s="313"/>
      <c r="N55" s="313"/>
      <c r="O55" s="313">
        <v>80</v>
      </c>
      <c r="P55" s="344">
        <v>120</v>
      </c>
      <c r="Q55" s="314"/>
      <c r="R55" s="314"/>
      <c r="S55" s="319"/>
      <c r="T55" s="313"/>
      <c r="U55" s="315">
        <f t="shared" si="6"/>
        <v>200</v>
      </c>
      <c r="V55" s="316"/>
    </row>
    <row r="56" spans="1:22" s="260" customFormat="1" ht="15">
      <c r="A56" s="311">
        <v>54</v>
      </c>
      <c r="B56" s="343"/>
      <c r="C56" s="344" t="s">
        <v>594</v>
      </c>
      <c r="D56" s="306" t="s">
        <v>599</v>
      </c>
      <c r="E56" s="306">
        <f>'教学单位（补发津贴）'!I57</f>
        <v>0</v>
      </c>
      <c r="F56" s="314"/>
      <c r="G56" s="313"/>
      <c r="H56" s="315"/>
      <c r="I56" s="315"/>
      <c r="J56" s="315"/>
      <c r="K56" s="315"/>
      <c r="L56" s="313"/>
      <c r="M56" s="313"/>
      <c r="N56" s="313"/>
      <c r="O56" s="313">
        <v>320</v>
      </c>
      <c r="P56" s="344">
        <v>480</v>
      </c>
      <c r="Q56" s="314"/>
      <c r="R56" s="314"/>
      <c r="S56" s="319"/>
      <c r="T56" s="313"/>
      <c r="U56" s="315">
        <f t="shared" si="6"/>
        <v>800</v>
      </c>
      <c r="V56" s="316"/>
    </row>
    <row r="57" spans="1:22" s="260" customFormat="1" ht="15">
      <c r="A57" s="311">
        <v>55</v>
      </c>
      <c r="B57" s="343"/>
      <c r="C57" s="344" t="s">
        <v>595</v>
      </c>
      <c r="D57" s="306" t="s">
        <v>599</v>
      </c>
      <c r="E57" s="306">
        <f>'教学单位（补发津贴）'!I58</f>
        <v>0</v>
      </c>
      <c r="F57" s="314"/>
      <c r="G57" s="313"/>
      <c r="H57" s="315"/>
      <c r="I57" s="315"/>
      <c r="J57" s="315"/>
      <c r="K57" s="315"/>
      <c r="L57" s="313"/>
      <c r="M57" s="313"/>
      <c r="N57" s="313"/>
      <c r="O57" s="313">
        <v>320</v>
      </c>
      <c r="P57" s="344">
        <v>480</v>
      </c>
      <c r="Q57" s="314"/>
      <c r="R57" s="314"/>
      <c r="S57" s="319"/>
      <c r="T57" s="313"/>
      <c r="U57" s="315">
        <f t="shared" si="6"/>
        <v>800</v>
      </c>
      <c r="V57" s="316"/>
    </row>
    <row r="58" spans="1:22" s="260" customFormat="1" ht="15">
      <c r="A58" s="311">
        <v>56</v>
      </c>
      <c r="B58" s="343"/>
      <c r="C58" s="344" t="s">
        <v>596</v>
      </c>
      <c r="D58" s="306" t="s">
        <v>599</v>
      </c>
      <c r="E58" s="306">
        <f>'教学单位（补发津贴）'!I59</f>
        <v>0</v>
      </c>
      <c r="F58" s="314"/>
      <c r="G58" s="313"/>
      <c r="H58" s="315"/>
      <c r="I58" s="315"/>
      <c r="J58" s="315"/>
      <c r="K58" s="315"/>
      <c r="L58" s="313"/>
      <c r="M58" s="313"/>
      <c r="N58" s="313"/>
      <c r="O58" s="313">
        <v>320</v>
      </c>
      <c r="P58" s="344">
        <v>480</v>
      </c>
      <c r="Q58" s="314"/>
      <c r="R58" s="314"/>
      <c r="S58" s="319"/>
      <c r="T58" s="313"/>
      <c r="U58" s="315">
        <f t="shared" si="6"/>
        <v>800</v>
      </c>
      <c r="V58" s="316"/>
    </row>
    <row r="59" spans="1:22" s="260" customFormat="1" ht="15">
      <c r="A59" s="311">
        <v>57</v>
      </c>
      <c r="B59" s="343"/>
      <c r="C59" s="344" t="s">
        <v>597</v>
      </c>
      <c r="D59" s="306" t="s">
        <v>599</v>
      </c>
      <c r="E59" s="306">
        <f>'教学单位（补发津贴）'!I60</f>
        <v>0</v>
      </c>
      <c r="F59" s="314"/>
      <c r="G59" s="313"/>
      <c r="H59" s="315"/>
      <c r="I59" s="315"/>
      <c r="J59" s="315"/>
      <c r="K59" s="315"/>
      <c r="L59" s="313"/>
      <c r="M59" s="313"/>
      <c r="N59" s="313"/>
      <c r="O59" s="313">
        <v>320</v>
      </c>
      <c r="P59" s="344">
        <v>480</v>
      </c>
      <c r="Q59" s="314"/>
      <c r="R59" s="314"/>
      <c r="S59" s="319"/>
      <c r="T59" s="313"/>
      <c r="U59" s="315">
        <f t="shared" si="6"/>
        <v>800</v>
      </c>
      <c r="V59" s="316"/>
    </row>
    <row r="60" spans="1:22" s="97" customFormat="1" ht="15">
      <c r="A60" s="418" t="s">
        <v>150</v>
      </c>
      <c r="B60" s="419"/>
      <c r="C60" s="420"/>
      <c r="D60" s="345"/>
      <c r="E60" s="345"/>
      <c r="F60" s="346">
        <f>SUM(F3:F59)</f>
        <v>18693.908609216</v>
      </c>
      <c r="G60" s="346"/>
      <c r="H60" s="346"/>
      <c r="I60" s="346"/>
      <c r="J60" s="346"/>
      <c r="K60" s="346">
        <f aca="true" t="shared" si="14" ref="K60:U60">SUM(K3:K59)</f>
        <v>7377.820449216001</v>
      </c>
      <c r="L60" s="346">
        <f t="shared" si="14"/>
        <v>19320</v>
      </c>
      <c r="M60" s="346">
        <v>0</v>
      </c>
      <c r="N60" s="346">
        <f t="shared" si="14"/>
        <v>1500</v>
      </c>
      <c r="O60" s="346">
        <f t="shared" si="14"/>
        <v>2560</v>
      </c>
      <c r="P60" s="346">
        <f t="shared" si="14"/>
        <v>3840</v>
      </c>
      <c r="Q60" s="346">
        <f t="shared" si="14"/>
        <v>2421.281996954248</v>
      </c>
      <c r="R60" s="346">
        <f t="shared" si="14"/>
        <v>438052.35427464836</v>
      </c>
      <c r="S60" s="346">
        <f t="shared" si="14"/>
        <v>45.00436385</v>
      </c>
      <c r="T60" s="346">
        <f t="shared" si="14"/>
        <v>418140.0047372013</v>
      </c>
      <c r="U60" s="346">
        <f t="shared" si="14"/>
        <v>445360.0047372013</v>
      </c>
      <c r="V60" s="345"/>
    </row>
    <row r="61" spans="6:22" s="260" customFormat="1" ht="15">
      <c r="F61" s="348"/>
      <c r="G61" s="261"/>
      <c r="H61" s="350"/>
      <c r="I61" s="350"/>
      <c r="J61" s="350"/>
      <c r="K61" s="350"/>
      <c r="L61" s="263"/>
      <c r="M61" s="263"/>
      <c r="N61" s="263"/>
      <c r="O61" s="263"/>
      <c r="P61" s="263"/>
      <c r="Q61" s="264"/>
      <c r="R61" s="264"/>
      <c r="S61" s="263"/>
      <c r="T61" s="263"/>
      <c r="U61" s="265"/>
      <c r="V61" s="261"/>
    </row>
    <row r="62" spans="3:22" s="260" customFormat="1" ht="15">
      <c r="C62" s="417" t="s">
        <v>151</v>
      </c>
      <c r="D62" s="417"/>
      <c r="E62" s="421">
        <f>'教学单位（补发津贴）'!M51-'超工作量'!L60-'超工作量'!M60-N60-'管理教辅拨付津贴'!K22-O60</f>
        <v>418140</v>
      </c>
      <c r="F62" s="421"/>
      <c r="G62" s="261"/>
      <c r="H62" s="350"/>
      <c r="I62" s="350"/>
      <c r="J62" s="350"/>
      <c r="K62" s="350"/>
      <c r="L62" s="263"/>
      <c r="M62" s="263"/>
      <c r="N62" s="263"/>
      <c r="O62" s="263"/>
      <c r="P62" s="263"/>
      <c r="Q62" s="264"/>
      <c r="R62" s="264"/>
      <c r="S62" s="263"/>
      <c r="T62" s="263"/>
      <c r="U62" s="265"/>
      <c r="V62" s="261"/>
    </row>
    <row r="63" spans="3:22" s="260" customFormat="1" ht="15">
      <c r="C63" s="424" t="s">
        <v>601</v>
      </c>
      <c r="D63" s="417"/>
      <c r="E63" s="421">
        <f>O60+P60</f>
        <v>6400</v>
      </c>
      <c r="F63" s="421"/>
      <c r="G63" s="261"/>
      <c r="H63" s="350"/>
      <c r="I63" s="350"/>
      <c r="J63" s="350"/>
      <c r="K63" s="350"/>
      <c r="L63" s="330"/>
      <c r="M63" s="263"/>
      <c r="N63" s="263"/>
      <c r="O63" s="263"/>
      <c r="P63" s="263"/>
      <c r="Q63" s="264"/>
      <c r="R63" s="264"/>
      <c r="S63" s="263"/>
      <c r="T63" s="263"/>
      <c r="U63" s="265"/>
      <c r="V63" s="261"/>
    </row>
    <row r="64" spans="3:22" s="260" customFormat="1" ht="15">
      <c r="C64" s="307"/>
      <c r="D64" s="261"/>
      <c r="E64" s="421">
        <f>E62+E63</f>
        <v>424540</v>
      </c>
      <c r="F64" s="421"/>
      <c r="G64" s="261"/>
      <c r="H64" s="350"/>
      <c r="I64" s="350"/>
      <c r="J64" s="350"/>
      <c r="K64" s="350"/>
      <c r="L64" s="263"/>
      <c r="M64" s="263"/>
      <c r="N64" s="263"/>
      <c r="O64" s="263"/>
      <c r="P64" s="263"/>
      <c r="Q64" s="264"/>
      <c r="R64" s="264"/>
      <c r="S64" s="263"/>
      <c r="T64" s="263"/>
      <c r="U64" s="265"/>
      <c r="V64" s="261"/>
    </row>
    <row r="65" spans="1:22" s="262" customFormat="1" ht="48.75" customHeight="1">
      <c r="A65" s="422" t="s">
        <v>639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</row>
  </sheetData>
  <sheetProtection/>
  <mergeCells count="8">
    <mergeCell ref="A1:V1"/>
    <mergeCell ref="C62:D62"/>
    <mergeCell ref="A60:C60"/>
    <mergeCell ref="E62:F62"/>
    <mergeCell ref="A65:V65"/>
    <mergeCell ref="C63:D63"/>
    <mergeCell ref="E63:F63"/>
    <mergeCell ref="E64:F6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7" sqref="M7:M8"/>
    </sheetView>
  </sheetViews>
  <sheetFormatPr defaultColWidth="14.00390625" defaultRowHeight="14.25"/>
  <cols>
    <col min="1" max="1" width="5.625" style="0" customWidth="1"/>
    <col min="2" max="2" width="9.25390625" style="0" customWidth="1"/>
    <col min="3" max="3" width="14.00390625" style="0" customWidth="1"/>
    <col min="4" max="4" width="7.50390625" style="0" customWidth="1"/>
    <col min="5" max="5" width="10.25390625" style="0" customWidth="1"/>
    <col min="6" max="6" width="14.00390625" style="0" customWidth="1"/>
    <col min="7" max="7" width="7.75390625" style="0" customWidth="1"/>
    <col min="8" max="8" width="8.875" style="0" customWidth="1"/>
    <col min="9" max="9" width="11.25390625" style="0" customWidth="1"/>
    <col min="10" max="10" width="14.00390625" style="9" customWidth="1"/>
  </cols>
  <sheetData>
    <row r="1" spans="1:11" s="10" customFormat="1" ht="28.5" customHeight="1">
      <c r="A1" s="427" t="s">
        <v>578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1" s="10" customFormat="1" ht="15">
      <c r="A2" s="435" t="s">
        <v>41</v>
      </c>
      <c r="B2" s="443" t="s">
        <v>42</v>
      </c>
      <c r="C2" s="430" t="s">
        <v>173</v>
      </c>
      <c r="D2" s="431"/>
      <c r="E2" s="426"/>
      <c r="F2" s="432" t="s">
        <v>174</v>
      </c>
      <c r="G2" s="433"/>
      <c r="H2" s="434"/>
      <c r="I2" s="442" t="s">
        <v>61</v>
      </c>
      <c r="J2" s="429" t="s">
        <v>175</v>
      </c>
      <c r="K2" s="429" t="s">
        <v>176</v>
      </c>
    </row>
    <row r="3" spans="1:11" s="10" customFormat="1" ht="15">
      <c r="A3" s="436"/>
      <c r="B3" s="436" t="s">
        <v>42</v>
      </c>
      <c r="C3" s="47" t="s">
        <v>62</v>
      </c>
      <c r="D3" s="47" t="s">
        <v>63</v>
      </c>
      <c r="E3" s="101" t="s">
        <v>64</v>
      </c>
      <c r="F3" s="47" t="s">
        <v>62</v>
      </c>
      <c r="G3" s="47" t="s">
        <v>63</v>
      </c>
      <c r="H3" s="47" t="s">
        <v>64</v>
      </c>
      <c r="I3" s="429"/>
      <c r="J3" s="429"/>
      <c r="K3" s="429"/>
    </row>
    <row r="4" spans="1:11" s="10" customFormat="1" ht="18" customHeight="1">
      <c r="A4" s="48"/>
      <c r="B4" s="48"/>
      <c r="C4" s="47"/>
      <c r="D4" s="47"/>
      <c r="E4" s="47"/>
      <c r="F4" s="47"/>
      <c r="G4" s="47"/>
      <c r="H4" s="48"/>
      <c r="I4" s="48"/>
      <c r="J4" s="47"/>
      <c r="K4" s="47"/>
    </row>
    <row r="5" spans="1:11" s="10" customFormat="1" ht="18" customHeight="1">
      <c r="A5" s="48"/>
      <c r="B5" s="49"/>
      <c r="C5" s="47"/>
      <c r="D5" s="47"/>
      <c r="E5" s="47"/>
      <c r="F5" s="47"/>
      <c r="G5" s="47"/>
      <c r="H5" s="48"/>
      <c r="I5" s="48"/>
      <c r="J5" s="47"/>
      <c r="K5" s="47"/>
    </row>
    <row r="6" spans="1:11" s="10" customFormat="1" ht="18" customHeight="1">
      <c r="A6" s="48"/>
      <c r="B6" s="48"/>
      <c r="C6" s="47"/>
      <c r="D6" s="47"/>
      <c r="E6" s="47"/>
      <c r="F6" s="47"/>
      <c r="G6" s="47"/>
      <c r="H6" s="48"/>
      <c r="I6" s="48"/>
      <c r="J6" s="47"/>
      <c r="K6" s="47"/>
    </row>
    <row r="7" spans="1:11" s="10" customFormat="1" ht="18" customHeight="1">
      <c r="A7" s="48"/>
      <c r="B7" s="49"/>
      <c r="C7" s="47"/>
      <c r="D7" s="47"/>
      <c r="E7" s="47"/>
      <c r="F7" s="47"/>
      <c r="G7" s="47"/>
      <c r="H7" s="48"/>
      <c r="I7" s="48"/>
      <c r="J7" s="47"/>
      <c r="K7" s="47"/>
    </row>
    <row r="8" spans="1:11" s="10" customFormat="1" ht="18" customHeight="1">
      <c r="A8" s="48"/>
      <c r="B8" s="48"/>
      <c r="C8" s="47"/>
      <c r="D8" s="47"/>
      <c r="E8" s="47"/>
      <c r="F8" s="47"/>
      <c r="G8" s="47"/>
      <c r="H8" s="48"/>
      <c r="I8" s="48"/>
      <c r="J8" s="47"/>
      <c r="K8" s="47"/>
    </row>
    <row r="9" spans="1:11" s="10" customFormat="1" ht="18" customHeight="1">
      <c r="A9" s="48"/>
      <c r="B9" s="48"/>
      <c r="C9" s="47"/>
      <c r="D9" s="47"/>
      <c r="E9" s="47"/>
      <c r="F9" s="47"/>
      <c r="G9" s="47"/>
      <c r="H9" s="47"/>
      <c r="I9" s="48"/>
      <c r="J9" s="47"/>
      <c r="K9" s="47"/>
    </row>
    <row r="10" spans="1:11" s="10" customFormat="1" ht="15.75" customHeight="1">
      <c r="A10" s="435"/>
      <c r="B10" s="435"/>
      <c r="C10" s="47"/>
      <c r="D10" s="47"/>
      <c r="E10" s="47"/>
      <c r="F10" s="47"/>
      <c r="G10" s="47"/>
      <c r="H10" s="47"/>
      <c r="I10" s="435"/>
      <c r="J10" s="429"/>
      <c r="K10" s="435"/>
    </row>
    <row r="11" spans="1:11" s="10" customFormat="1" ht="18.75" customHeight="1">
      <c r="A11" s="441"/>
      <c r="B11" s="436"/>
      <c r="C11" s="47"/>
      <c r="D11" s="47"/>
      <c r="E11" s="48"/>
      <c r="F11" s="47"/>
      <c r="G11" s="47"/>
      <c r="H11" s="47"/>
      <c r="I11" s="436"/>
      <c r="J11" s="429"/>
      <c r="K11" s="436"/>
    </row>
    <row r="12" spans="1:11" s="10" customFormat="1" ht="16.5" customHeight="1">
      <c r="A12" s="48"/>
      <c r="B12" s="48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10" customFormat="1" ht="18.75" customHeight="1">
      <c r="A13" s="48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10" customFormat="1" ht="18" customHeight="1">
      <c r="A14" s="435"/>
      <c r="B14" s="435"/>
      <c r="C14" s="47"/>
      <c r="D14" s="47"/>
      <c r="E14" s="47"/>
      <c r="F14" s="47"/>
      <c r="G14" s="47"/>
      <c r="H14" s="198"/>
      <c r="I14" s="435"/>
      <c r="J14" s="435"/>
      <c r="K14" s="435"/>
    </row>
    <row r="15" spans="1:11" s="10" customFormat="1" ht="18" customHeight="1">
      <c r="A15" s="436"/>
      <c r="B15" s="436"/>
      <c r="C15" s="47"/>
      <c r="D15" s="47"/>
      <c r="E15" s="47"/>
      <c r="F15" s="47"/>
      <c r="G15" s="47"/>
      <c r="H15" s="198"/>
      <c r="I15" s="436"/>
      <c r="J15" s="436"/>
      <c r="K15" s="436"/>
    </row>
    <row r="16" spans="1:11" s="51" customFormat="1" ht="16.5" customHeight="1">
      <c r="A16" s="48"/>
      <c r="B16" s="50"/>
      <c r="C16" s="50"/>
      <c r="D16" s="50"/>
      <c r="E16" s="50"/>
      <c r="F16" s="14"/>
      <c r="G16" s="50"/>
      <c r="H16" s="50"/>
      <c r="I16" s="50"/>
      <c r="J16" s="47"/>
      <c r="K16" s="47"/>
    </row>
    <row r="17" spans="1:12" s="53" customFormat="1" ht="18" customHeight="1">
      <c r="A17" s="48"/>
      <c r="B17" s="99"/>
      <c r="C17" s="100"/>
      <c r="D17" s="100"/>
      <c r="E17" s="100"/>
      <c r="F17" s="47"/>
      <c r="G17" s="100"/>
      <c r="H17" s="100"/>
      <c r="I17" s="99"/>
      <c r="J17" s="47"/>
      <c r="K17" s="47"/>
      <c r="L17" s="52"/>
    </row>
    <row r="18" spans="1:11" ht="15">
      <c r="A18" s="48"/>
      <c r="B18" s="50"/>
      <c r="C18" s="7"/>
      <c r="D18" s="7"/>
      <c r="E18" s="7"/>
      <c r="F18" s="47"/>
      <c r="G18" s="8"/>
      <c r="H18" s="8"/>
      <c r="I18" s="8"/>
      <c r="J18" s="47"/>
      <c r="K18" s="47"/>
    </row>
    <row r="19" spans="1:11" ht="15">
      <c r="A19" s="48"/>
      <c r="B19" s="50"/>
      <c r="C19" s="7"/>
      <c r="D19" s="7"/>
      <c r="E19" s="7"/>
      <c r="F19" s="47"/>
      <c r="G19" s="8"/>
      <c r="H19" s="8"/>
      <c r="I19" s="8"/>
      <c r="J19" s="47"/>
      <c r="K19" s="47"/>
    </row>
    <row r="20" spans="1:11" ht="15">
      <c r="A20" s="429"/>
      <c r="B20" s="437"/>
      <c r="C20" s="7"/>
      <c r="D20" s="7"/>
      <c r="E20" s="7"/>
      <c r="F20" s="7"/>
      <c r="G20" s="7"/>
      <c r="H20" s="7"/>
      <c r="I20" s="438"/>
      <c r="J20" s="438"/>
      <c r="K20" s="439"/>
    </row>
    <row r="21" spans="1:11" ht="15">
      <c r="A21" s="429"/>
      <c r="B21" s="437"/>
      <c r="C21" s="7"/>
      <c r="D21" s="7"/>
      <c r="E21" s="7"/>
      <c r="F21" s="7"/>
      <c r="G21" s="7"/>
      <c r="H21" s="7"/>
      <c r="I21" s="438"/>
      <c r="J21" s="438"/>
      <c r="K21" s="440"/>
    </row>
    <row r="22" spans="1:11" ht="15">
      <c r="A22" s="48"/>
      <c r="B22" s="102"/>
      <c r="C22" s="8"/>
      <c r="D22" s="8"/>
      <c r="E22" s="8"/>
      <c r="F22" s="8"/>
      <c r="G22" s="8"/>
      <c r="H22" s="8"/>
      <c r="I22" s="8"/>
      <c r="J22" s="8"/>
      <c r="K22" s="47"/>
    </row>
    <row r="23" spans="1:11" ht="15">
      <c r="A23" s="47"/>
      <c r="B23" s="196"/>
      <c r="C23" s="7"/>
      <c r="D23" s="8"/>
      <c r="E23" s="8"/>
      <c r="F23" s="8"/>
      <c r="G23" s="8"/>
      <c r="H23" s="8"/>
      <c r="I23" s="8"/>
      <c r="J23" s="8"/>
      <c r="K23" s="47"/>
    </row>
    <row r="24" spans="1:11" ht="15">
      <c r="A24" s="425"/>
      <c r="B24" s="426"/>
      <c r="C24" s="7"/>
      <c r="D24" s="7"/>
      <c r="E24" s="7"/>
      <c r="F24" s="7"/>
      <c r="G24" s="7"/>
      <c r="H24" s="7"/>
      <c r="I24" s="7"/>
      <c r="J24" s="8"/>
      <c r="K24" s="197"/>
    </row>
  </sheetData>
  <sheetProtection/>
  <mergeCells count="24">
    <mergeCell ref="A10:A11"/>
    <mergeCell ref="J10:J11"/>
    <mergeCell ref="A14:A15"/>
    <mergeCell ref="I2:I3"/>
    <mergeCell ref="A2:A3"/>
    <mergeCell ref="B2:B3"/>
    <mergeCell ref="J20:J21"/>
    <mergeCell ref="K20:K21"/>
    <mergeCell ref="B10:B11"/>
    <mergeCell ref="B14:B15"/>
    <mergeCell ref="I14:I15"/>
    <mergeCell ref="J14:J15"/>
    <mergeCell ref="I10:I11"/>
    <mergeCell ref="K14:K15"/>
    <mergeCell ref="A24:B24"/>
    <mergeCell ref="A1:K1"/>
    <mergeCell ref="J2:J3"/>
    <mergeCell ref="K2:K3"/>
    <mergeCell ref="C2:E2"/>
    <mergeCell ref="F2:H2"/>
    <mergeCell ref="K10:K11"/>
    <mergeCell ref="A20:A21"/>
    <mergeCell ref="B20:B21"/>
    <mergeCell ref="I20:I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K14" sqref="K14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5.625" style="32" customWidth="1"/>
    <col min="4" max="5" width="5.625" style="25" customWidth="1"/>
    <col min="6" max="6" width="5.625" style="71" customWidth="1"/>
    <col min="7" max="9" width="5.625" style="25" customWidth="1"/>
    <col min="10" max="10" width="6.875" style="25" customWidth="1"/>
    <col min="11" max="11" width="6.75390625" style="25" customWidth="1"/>
    <col min="12" max="12" width="7.75390625" style="25" customWidth="1"/>
    <col min="13" max="13" width="9.375" style="32" customWidth="1"/>
    <col min="14" max="14" width="12.125" style="35" customWidth="1"/>
    <col min="15" max="15" width="10.125" style="46" customWidth="1"/>
    <col min="16" max="16" width="14.125" style="0" customWidth="1"/>
  </cols>
  <sheetData>
    <row r="1" spans="1:16" ht="21">
      <c r="A1" s="444" t="s">
        <v>426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</row>
    <row r="2" spans="1:16" ht="15">
      <c r="A2" s="446" t="s">
        <v>95</v>
      </c>
      <c r="B2" s="446" t="s">
        <v>96</v>
      </c>
      <c r="C2" s="447" t="s">
        <v>97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51" t="s">
        <v>66</v>
      </c>
      <c r="O2" s="453" t="s">
        <v>65</v>
      </c>
      <c r="P2" s="448" t="s">
        <v>98</v>
      </c>
    </row>
    <row r="3" spans="1:16" ht="14.25" customHeight="1">
      <c r="A3" s="446"/>
      <c r="B3" s="446"/>
      <c r="C3" s="199" t="s">
        <v>427</v>
      </c>
      <c r="D3" s="27">
        <v>9.1</v>
      </c>
      <c r="E3" s="27"/>
      <c r="F3" s="105"/>
      <c r="G3" s="27"/>
      <c r="H3" s="27"/>
      <c r="I3" s="27"/>
      <c r="J3" s="105"/>
      <c r="K3" s="27"/>
      <c r="L3" s="105"/>
      <c r="M3" s="28" t="s">
        <v>99</v>
      </c>
      <c r="N3" s="452"/>
      <c r="O3" s="454"/>
      <c r="P3" s="448"/>
    </row>
    <row r="4" spans="1:16" ht="15">
      <c r="A4" s="29">
        <v>1</v>
      </c>
      <c r="B4" s="89" t="s">
        <v>4</v>
      </c>
      <c r="C4" s="267">
        <v>1</v>
      </c>
      <c r="D4" s="30">
        <v>1</v>
      </c>
      <c r="E4" s="30"/>
      <c r="F4" s="189"/>
      <c r="G4" s="30"/>
      <c r="H4" s="30"/>
      <c r="I4" s="30"/>
      <c r="J4" s="30"/>
      <c r="K4" s="30"/>
      <c r="L4" s="195"/>
      <c r="M4" s="31">
        <f>SUM(C4:L4)</f>
        <v>2</v>
      </c>
      <c r="N4" s="34">
        <v>30</v>
      </c>
      <c r="O4" s="45">
        <f>M4*N4</f>
        <v>60</v>
      </c>
      <c r="P4" s="7"/>
    </row>
    <row r="5" spans="1:16" ht="15">
      <c r="A5" s="29">
        <v>2</v>
      </c>
      <c r="B5" s="89" t="s">
        <v>5</v>
      </c>
      <c r="C5" s="268"/>
      <c r="D5" s="30">
        <v>1</v>
      </c>
      <c r="E5" s="30"/>
      <c r="F5" s="189"/>
      <c r="G5" s="30"/>
      <c r="H5" s="30"/>
      <c r="I5" s="30"/>
      <c r="J5" s="30"/>
      <c r="K5" s="30"/>
      <c r="L5" s="195"/>
      <c r="M5" s="31">
        <f aca="true" t="shared" si="0" ref="M5:M49">SUM(C5:L5)</f>
        <v>1</v>
      </c>
      <c r="N5" s="34">
        <v>30</v>
      </c>
      <c r="O5" s="45">
        <f aca="true" t="shared" si="1" ref="O5:O49">M5*N5</f>
        <v>30</v>
      </c>
      <c r="P5" s="7"/>
    </row>
    <row r="6" spans="1:16" ht="15">
      <c r="A6" s="29">
        <v>3</v>
      </c>
      <c r="B6" s="89" t="s">
        <v>6</v>
      </c>
      <c r="C6" s="268"/>
      <c r="D6" s="30">
        <v>1</v>
      </c>
      <c r="E6" s="30"/>
      <c r="F6" s="189"/>
      <c r="G6" s="30"/>
      <c r="H6" s="30"/>
      <c r="I6" s="30"/>
      <c r="J6" s="30"/>
      <c r="K6" s="30"/>
      <c r="L6" s="195"/>
      <c r="M6" s="31">
        <f t="shared" si="0"/>
        <v>1</v>
      </c>
      <c r="N6" s="34">
        <v>30</v>
      </c>
      <c r="O6" s="45">
        <f t="shared" si="1"/>
        <v>30</v>
      </c>
      <c r="P6" s="7"/>
    </row>
    <row r="7" spans="1:16" ht="15">
      <c r="A7" s="29">
        <v>4</v>
      </c>
      <c r="B7" s="89" t="s">
        <v>8</v>
      </c>
      <c r="C7" s="267">
        <v>1</v>
      </c>
      <c r="D7" s="30">
        <v>1</v>
      </c>
      <c r="E7" s="30"/>
      <c r="F7" s="30"/>
      <c r="G7" s="30"/>
      <c r="H7" s="30"/>
      <c r="I7" s="30"/>
      <c r="J7" s="30"/>
      <c r="K7" s="30"/>
      <c r="L7" s="195"/>
      <c r="M7" s="31">
        <f t="shared" si="0"/>
        <v>2</v>
      </c>
      <c r="N7" s="34">
        <v>30</v>
      </c>
      <c r="O7" s="45">
        <f t="shared" si="1"/>
        <v>60</v>
      </c>
      <c r="P7" s="7"/>
    </row>
    <row r="8" spans="1:16" ht="15">
      <c r="A8" s="29">
        <v>5</v>
      </c>
      <c r="B8" s="89" t="s">
        <v>9</v>
      </c>
      <c r="C8" s="267">
        <v>1</v>
      </c>
      <c r="D8" s="30">
        <v>1</v>
      </c>
      <c r="E8" s="30"/>
      <c r="F8" s="189"/>
      <c r="G8" s="30"/>
      <c r="H8" s="30"/>
      <c r="I8" s="30"/>
      <c r="J8" s="30"/>
      <c r="K8" s="30"/>
      <c r="L8" s="195"/>
      <c r="M8" s="31">
        <f t="shared" si="0"/>
        <v>2</v>
      </c>
      <c r="N8" s="34">
        <v>30</v>
      </c>
      <c r="O8" s="45">
        <f t="shared" si="1"/>
        <v>60</v>
      </c>
      <c r="P8" s="7"/>
    </row>
    <row r="9" spans="1:16" ht="15">
      <c r="A9" s="29">
        <v>6</v>
      </c>
      <c r="B9" s="89" t="s">
        <v>10</v>
      </c>
      <c r="C9" s="267">
        <v>1</v>
      </c>
      <c r="D9" s="30">
        <v>1</v>
      </c>
      <c r="E9" s="30"/>
      <c r="F9" s="189"/>
      <c r="G9" s="30"/>
      <c r="H9" s="30"/>
      <c r="I9" s="30"/>
      <c r="J9" s="30"/>
      <c r="K9" s="30"/>
      <c r="L9" s="195"/>
      <c r="M9" s="31">
        <f t="shared" si="0"/>
        <v>2</v>
      </c>
      <c r="N9" s="34">
        <v>30</v>
      </c>
      <c r="O9" s="45">
        <f t="shared" si="1"/>
        <v>60</v>
      </c>
      <c r="P9" s="7"/>
    </row>
    <row r="10" spans="1:16" ht="15">
      <c r="A10" s="29">
        <v>7</v>
      </c>
      <c r="B10" s="89" t="s">
        <v>11</v>
      </c>
      <c r="C10" s="268"/>
      <c r="D10" s="30"/>
      <c r="E10" s="30"/>
      <c r="F10" s="189"/>
      <c r="G10" s="30"/>
      <c r="H10" s="30"/>
      <c r="I10" s="30"/>
      <c r="J10" s="30"/>
      <c r="K10" s="30"/>
      <c r="L10" s="195"/>
      <c r="M10" s="31">
        <f t="shared" si="0"/>
        <v>0</v>
      </c>
      <c r="N10" s="34">
        <v>30</v>
      </c>
      <c r="O10" s="45">
        <f t="shared" si="1"/>
        <v>0</v>
      </c>
      <c r="P10" s="7"/>
    </row>
    <row r="11" spans="1:16" ht="15">
      <c r="A11" s="29">
        <v>8</v>
      </c>
      <c r="B11" s="89" t="s">
        <v>12</v>
      </c>
      <c r="C11" s="267">
        <v>1</v>
      </c>
      <c r="D11" s="30">
        <v>1</v>
      </c>
      <c r="E11" s="30"/>
      <c r="F11" s="189"/>
      <c r="G11" s="30"/>
      <c r="H11" s="30"/>
      <c r="I11" s="30"/>
      <c r="J11" s="30"/>
      <c r="K11" s="30"/>
      <c r="L11" s="195"/>
      <c r="M11" s="31">
        <f t="shared" si="0"/>
        <v>2</v>
      </c>
      <c r="N11" s="34">
        <v>30</v>
      </c>
      <c r="O11" s="45">
        <f t="shared" si="1"/>
        <v>60</v>
      </c>
      <c r="P11" s="7"/>
    </row>
    <row r="12" spans="1:16" ht="15">
      <c r="A12" s="29">
        <v>9</v>
      </c>
      <c r="B12" s="89" t="s">
        <v>14</v>
      </c>
      <c r="C12" s="268"/>
      <c r="D12" s="30">
        <v>1</v>
      </c>
      <c r="E12" s="30"/>
      <c r="F12" s="189"/>
      <c r="G12" s="30"/>
      <c r="H12" s="30"/>
      <c r="I12" s="30"/>
      <c r="J12" s="30"/>
      <c r="K12" s="30"/>
      <c r="L12" s="195"/>
      <c r="M12" s="31">
        <f t="shared" si="0"/>
        <v>1</v>
      </c>
      <c r="N12" s="34">
        <v>30</v>
      </c>
      <c r="O12" s="45">
        <f t="shared" si="1"/>
        <v>30</v>
      </c>
      <c r="P12" s="7"/>
    </row>
    <row r="13" spans="1:16" ht="15">
      <c r="A13" s="29">
        <v>10</v>
      </c>
      <c r="B13" s="89" t="s">
        <v>56</v>
      </c>
      <c r="C13" s="267">
        <v>1</v>
      </c>
      <c r="D13" s="30">
        <v>1</v>
      </c>
      <c r="E13" s="30"/>
      <c r="F13" s="189"/>
      <c r="G13" s="30"/>
      <c r="H13" s="30"/>
      <c r="I13" s="30"/>
      <c r="J13" s="30"/>
      <c r="K13" s="30"/>
      <c r="L13" s="195"/>
      <c r="M13" s="31">
        <f t="shared" si="0"/>
        <v>2</v>
      </c>
      <c r="N13" s="34">
        <v>30</v>
      </c>
      <c r="O13" s="45">
        <f t="shared" si="1"/>
        <v>60</v>
      </c>
      <c r="P13" s="7"/>
    </row>
    <row r="14" spans="1:16" ht="15">
      <c r="A14" s="29">
        <v>11</v>
      </c>
      <c r="B14" s="89" t="s">
        <v>15</v>
      </c>
      <c r="C14" s="269"/>
      <c r="D14" s="30">
        <v>1</v>
      </c>
      <c r="E14" s="30"/>
      <c r="F14" s="189"/>
      <c r="G14" s="30"/>
      <c r="H14" s="30"/>
      <c r="I14" s="30"/>
      <c r="J14" s="30"/>
      <c r="K14" s="30"/>
      <c r="L14" s="195"/>
      <c r="M14" s="31">
        <f t="shared" si="0"/>
        <v>1</v>
      </c>
      <c r="N14" s="34">
        <v>30</v>
      </c>
      <c r="O14" s="45">
        <f t="shared" si="1"/>
        <v>30</v>
      </c>
      <c r="P14" s="7"/>
    </row>
    <row r="15" spans="1:16" ht="15">
      <c r="A15" s="29">
        <v>12</v>
      </c>
      <c r="B15" s="89" t="s">
        <v>20</v>
      </c>
      <c r="C15" s="270">
        <v>1</v>
      </c>
      <c r="D15" s="30">
        <v>1</v>
      </c>
      <c r="E15" s="30"/>
      <c r="F15" s="189"/>
      <c r="G15" s="30"/>
      <c r="H15" s="30"/>
      <c r="I15" s="30"/>
      <c r="J15" s="30"/>
      <c r="K15" s="30"/>
      <c r="L15" s="195"/>
      <c r="M15" s="31">
        <f t="shared" si="0"/>
        <v>2</v>
      </c>
      <c r="N15" s="34">
        <v>30</v>
      </c>
      <c r="O15" s="45">
        <f t="shared" si="1"/>
        <v>60</v>
      </c>
      <c r="P15" s="7"/>
    </row>
    <row r="16" spans="1:16" ht="15">
      <c r="A16" s="29">
        <v>13</v>
      </c>
      <c r="B16" s="93" t="s">
        <v>60</v>
      </c>
      <c r="C16" s="268"/>
      <c r="D16" s="30"/>
      <c r="E16" s="30"/>
      <c r="F16" s="189"/>
      <c r="G16" s="30"/>
      <c r="H16" s="30"/>
      <c r="I16" s="30"/>
      <c r="J16" s="30"/>
      <c r="K16" s="30"/>
      <c r="L16" s="195"/>
      <c r="M16" s="31">
        <f t="shared" si="0"/>
        <v>0</v>
      </c>
      <c r="N16" s="34">
        <v>30</v>
      </c>
      <c r="O16" s="45">
        <f t="shared" si="1"/>
        <v>0</v>
      </c>
      <c r="P16" s="7"/>
    </row>
    <row r="17" spans="1:16" ht="15">
      <c r="A17" s="29">
        <v>14</v>
      </c>
      <c r="B17" s="6" t="s">
        <v>133</v>
      </c>
      <c r="C17" s="271">
        <v>1</v>
      </c>
      <c r="D17" s="30">
        <v>1</v>
      </c>
      <c r="E17" s="30"/>
      <c r="F17" s="189"/>
      <c r="G17" s="30"/>
      <c r="H17" s="30"/>
      <c r="I17" s="30"/>
      <c r="J17" s="30"/>
      <c r="K17" s="30"/>
      <c r="L17" s="195"/>
      <c r="M17" s="31">
        <f t="shared" si="0"/>
        <v>2</v>
      </c>
      <c r="N17" s="34">
        <v>30</v>
      </c>
      <c r="O17" s="45">
        <f t="shared" si="1"/>
        <v>60</v>
      </c>
      <c r="P17" s="7"/>
    </row>
    <row r="18" spans="1:16" ht="15">
      <c r="A18" s="29">
        <v>15</v>
      </c>
      <c r="B18" s="6" t="s">
        <v>141</v>
      </c>
      <c r="C18" s="267">
        <v>1</v>
      </c>
      <c r="D18" s="30">
        <v>1</v>
      </c>
      <c r="E18" s="30"/>
      <c r="F18" s="189"/>
      <c r="G18" s="30"/>
      <c r="H18" s="30"/>
      <c r="I18" s="30"/>
      <c r="J18" s="30"/>
      <c r="K18" s="30"/>
      <c r="L18" s="195"/>
      <c r="M18" s="31">
        <f t="shared" si="0"/>
        <v>2</v>
      </c>
      <c r="N18" s="34">
        <v>30</v>
      </c>
      <c r="O18" s="45">
        <f>M18*N18</f>
        <v>60</v>
      </c>
      <c r="P18" s="33"/>
    </row>
    <row r="19" spans="1:16" ht="15">
      <c r="A19" s="29">
        <v>16</v>
      </c>
      <c r="B19" s="89" t="s">
        <v>18</v>
      </c>
      <c r="C19" s="267">
        <v>1</v>
      </c>
      <c r="D19" s="30">
        <v>1</v>
      </c>
      <c r="E19" s="30"/>
      <c r="F19" s="189"/>
      <c r="G19" s="30"/>
      <c r="H19" s="30"/>
      <c r="I19" s="30"/>
      <c r="J19" s="30"/>
      <c r="K19" s="30"/>
      <c r="L19" s="195"/>
      <c r="M19" s="31">
        <f t="shared" si="0"/>
        <v>2</v>
      </c>
      <c r="N19" s="34">
        <v>30</v>
      </c>
      <c r="O19" s="45">
        <f t="shared" si="1"/>
        <v>60</v>
      </c>
      <c r="P19" s="7"/>
    </row>
    <row r="20" spans="1:16" ht="15">
      <c r="A20" s="29">
        <v>17</v>
      </c>
      <c r="B20" s="89" t="s">
        <v>16</v>
      </c>
      <c r="C20" s="269"/>
      <c r="D20" s="30"/>
      <c r="E20" s="30"/>
      <c r="F20" s="189"/>
      <c r="G20" s="30"/>
      <c r="H20" s="30"/>
      <c r="I20" s="30"/>
      <c r="J20" s="30"/>
      <c r="K20" s="30"/>
      <c r="L20" s="195"/>
      <c r="M20" s="31">
        <f t="shared" si="0"/>
        <v>0</v>
      </c>
      <c r="N20" s="34">
        <v>30</v>
      </c>
      <c r="O20" s="45">
        <f t="shared" si="1"/>
        <v>0</v>
      </c>
      <c r="P20" s="7"/>
    </row>
    <row r="21" spans="1:16" ht="15">
      <c r="A21" s="29">
        <v>18</v>
      </c>
      <c r="B21" s="89" t="s">
        <v>19</v>
      </c>
      <c r="C21" s="267">
        <v>1</v>
      </c>
      <c r="D21" s="30">
        <v>1</v>
      </c>
      <c r="E21" s="30"/>
      <c r="F21" s="30"/>
      <c r="G21" s="30"/>
      <c r="H21" s="30"/>
      <c r="I21" s="30"/>
      <c r="J21" s="30"/>
      <c r="K21" s="30"/>
      <c r="L21" s="195"/>
      <c r="M21" s="31">
        <f t="shared" si="0"/>
        <v>2</v>
      </c>
      <c r="N21" s="34">
        <v>30</v>
      </c>
      <c r="O21" s="45">
        <f t="shared" si="1"/>
        <v>60</v>
      </c>
      <c r="P21" s="7"/>
    </row>
    <row r="22" spans="1:16" ht="15">
      <c r="A22" s="29">
        <v>19</v>
      </c>
      <c r="B22" s="89" t="s">
        <v>57</v>
      </c>
      <c r="C22" s="271"/>
      <c r="D22" s="30">
        <v>1</v>
      </c>
      <c r="E22" s="30"/>
      <c r="F22" s="189"/>
      <c r="G22" s="30"/>
      <c r="H22" s="30"/>
      <c r="I22" s="30"/>
      <c r="J22" s="30"/>
      <c r="K22" s="30"/>
      <c r="L22" s="195"/>
      <c r="M22" s="31">
        <f t="shared" si="0"/>
        <v>1</v>
      </c>
      <c r="N22" s="34">
        <v>30</v>
      </c>
      <c r="O22" s="45">
        <f t="shared" si="1"/>
        <v>30</v>
      </c>
      <c r="P22" s="7"/>
    </row>
    <row r="23" spans="1:16" ht="15">
      <c r="A23" s="29">
        <v>20</v>
      </c>
      <c r="B23" s="89" t="s">
        <v>21</v>
      </c>
      <c r="C23" s="267">
        <v>1</v>
      </c>
      <c r="D23" s="30"/>
      <c r="E23" s="30"/>
      <c r="F23" s="189"/>
      <c r="G23" s="30"/>
      <c r="H23" s="30"/>
      <c r="I23" s="30"/>
      <c r="J23" s="30"/>
      <c r="K23" s="30"/>
      <c r="L23" s="195"/>
      <c r="M23" s="31">
        <f t="shared" si="0"/>
        <v>1</v>
      </c>
      <c r="N23" s="34">
        <v>30</v>
      </c>
      <c r="O23" s="45">
        <f t="shared" si="1"/>
        <v>30</v>
      </c>
      <c r="P23" s="7"/>
    </row>
    <row r="24" spans="1:16" ht="15">
      <c r="A24" s="29">
        <v>21</v>
      </c>
      <c r="B24" s="89" t="s">
        <v>22</v>
      </c>
      <c r="C24" s="267">
        <v>1</v>
      </c>
      <c r="D24" s="30">
        <v>1</v>
      </c>
      <c r="E24" s="30"/>
      <c r="F24" s="189"/>
      <c r="G24" s="30"/>
      <c r="H24" s="30"/>
      <c r="I24" s="30"/>
      <c r="J24" s="30"/>
      <c r="K24" s="30"/>
      <c r="L24" s="195"/>
      <c r="M24" s="31">
        <f t="shared" si="0"/>
        <v>2</v>
      </c>
      <c r="N24" s="34">
        <v>30</v>
      </c>
      <c r="O24" s="45">
        <f t="shared" si="1"/>
        <v>60</v>
      </c>
      <c r="P24" s="7"/>
    </row>
    <row r="25" spans="1:16" ht="15">
      <c r="A25" s="29">
        <v>22</v>
      </c>
      <c r="B25" s="89" t="s">
        <v>58</v>
      </c>
      <c r="C25" s="270">
        <v>1</v>
      </c>
      <c r="D25" s="30"/>
      <c r="E25" s="30"/>
      <c r="F25" s="189"/>
      <c r="G25" s="30"/>
      <c r="H25" s="30"/>
      <c r="I25" s="30"/>
      <c r="J25" s="30"/>
      <c r="K25" s="30"/>
      <c r="L25" s="195"/>
      <c r="M25" s="31">
        <f t="shared" si="0"/>
        <v>1</v>
      </c>
      <c r="N25" s="34">
        <v>30</v>
      </c>
      <c r="O25" s="45">
        <f t="shared" si="1"/>
        <v>30</v>
      </c>
      <c r="P25" s="7"/>
    </row>
    <row r="26" spans="1:16" ht="15">
      <c r="A26" s="29">
        <v>23</v>
      </c>
      <c r="B26" s="89" t="s">
        <v>23</v>
      </c>
      <c r="C26" s="272"/>
      <c r="D26" s="30"/>
      <c r="E26" s="30"/>
      <c r="F26" s="30"/>
      <c r="G26" s="30"/>
      <c r="H26" s="30"/>
      <c r="I26" s="30"/>
      <c r="J26" s="30"/>
      <c r="K26" s="30"/>
      <c r="L26" s="195"/>
      <c r="M26" s="31">
        <f t="shared" si="0"/>
        <v>0</v>
      </c>
      <c r="N26" s="34">
        <v>30</v>
      </c>
      <c r="O26" s="45">
        <f t="shared" si="1"/>
        <v>0</v>
      </c>
      <c r="P26" s="7"/>
    </row>
    <row r="27" spans="1:16" ht="15">
      <c r="A27" s="29">
        <v>24</v>
      </c>
      <c r="B27" s="89" t="s">
        <v>24</v>
      </c>
      <c r="C27" s="268"/>
      <c r="D27" s="30"/>
      <c r="E27" s="30"/>
      <c r="F27" s="189"/>
      <c r="G27" s="30"/>
      <c r="H27" s="30"/>
      <c r="I27" s="30"/>
      <c r="J27" s="30"/>
      <c r="K27" s="30"/>
      <c r="L27" s="195"/>
      <c r="M27" s="31">
        <f t="shared" si="0"/>
        <v>0</v>
      </c>
      <c r="N27" s="34">
        <v>30</v>
      </c>
      <c r="O27" s="45">
        <f t="shared" si="1"/>
        <v>0</v>
      </c>
      <c r="P27" s="7"/>
    </row>
    <row r="28" spans="1:16" ht="15">
      <c r="A28" s="29">
        <v>25</v>
      </c>
      <c r="B28" s="89" t="s">
        <v>25</v>
      </c>
      <c r="C28" s="268"/>
      <c r="D28" s="30">
        <v>1</v>
      </c>
      <c r="E28" s="30"/>
      <c r="F28" s="189"/>
      <c r="G28" s="30"/>
      <c r="H28" s="30"/>
      <c r="I28" s="30"/>
      <c r="J28" s="30"/>
      <c r="K28" s="30"/>
      <c r="L28" s="195"/>
      <c r="M28" s="31">
        <f t="shared" si="0"/>
        <v>1</v>
      </c>
      <c r="N28" s="34">
        <v>30</v>
      </c>
      <c r="O28" s="45">
        <f t="shared" si="1"/>
        <v>30</v>
      </c>
      <c r="P28" s="7"/>
    </row>
    <row r="29" spans="1:16" ht="15">
      <c r="A29" s="29">
        <v>26</v>
      </c>
      <c r="B29" s="89" t="s">
        <v>26</v>
      </c>
      <c r="C29" s="268"/>
      <c r="D29" s="30"/>
      <c r="E29" s="30"/>
      <c r="F29" s="30"/>
      <c r="G29" s="30"/>
      <c r="H29" s="30"/>
      <c r="I29" s="30"/>
      <c r="J29" s="30"/>
      <c r="K29" s="30"/>
      <c r="L29" s="195"/>
      <c r="M29" s="31">
        <f t="shared" si="0"/>
        <v>0</v>
      </c>
      <c r="N29" s="34">
        <v>30</v>
      </c>
      <c r="O29" s="45">
        <f t="shared" si="1"/>
        <v>0</v>
      </c>
      <c r="P29" s="7"/>
    </row>
    <row r="30" spans="1:16" ht="15">
      <c r="A30" s="29">
        <v>27</v>
      </c>
      <c r="B30" s="93" t="s">
        <v>59</v>
      </c>
      <c r="C30" s="270">
        <v>1</v>
      </c>
      <c r="D30" s="30">
        <v>1</v>
      </c>
      <c r="E30" s="30"/>
      <c r="F30" s="189"/>
      <c r="G30" s="30"/>
      <c r="H30" s="30"/>
      <c r="I30" s="30"/>
      <c r="J30" s="30"/>
      <c r="K30" s="30"/>
      <c r="L30" s="195"/>
      <c r="M30" s="31">
        <f t="shared" si="0"/>
        <v>2</v>
      </c>
      <c r="N30" s="34">
        <v>30</v>
      </c>
      <c r="O30" s="45">
        <f t="shared" si="1"/>
        <v>60</v>
      </c>
      <c r="P30" s="7"/>
    </row>
    <row r="31" spans="1:16" ht="15">
      <c r="A31" s="29">
        <v>28</v>
      </c>
      <c r="B31" s="89" t="s">
        <v>86</v>
      </c>
      <c r="C31" s="270">
        <v>1</v>
      </c>
      <c r="D31" s="30">
        <v>1</v>
      </c>
      <c r="E31" s="30"/>
      <c r="F31" s="189"/>
      <c r="G31" s="30"/>
      <c r="H31" s="30"/>
      <c r="I31" s="30"/>
      <c r="J31" s="30"/>
      <c r="K31" s="30"/>
      <c r="L31" s="195"/>
      <c r="M31" s="31">
        <f t="shared" si="0"/>
        <v>2</v>
      </c>
      <c r="N31" s="34">
        <v>30</v>
      </c>
      <c r="O31" s="45">
        <f t="shared" si="1"/>
        <v>60</v>
      </c>
      <c r="P31" s="7"/>
    </row>
    <row r="32" spans="1:16" ht="15">
      <c r="A32" s="29">
        <v>29</v>
      </c>
      <c r="B32" s="6" t="s">
        <v>134</v>
      </c>
      <c r="C32" s="267">
        <v>1</v>
      </c>
      <c r="D32" s="30">
        <v>1</v>
      </c>
      <c r="E32" s="30"/>
      <c r="F32" s="189"/>
      <c r="G32" s="30"/>
      <c r="H32" s="30"/>
      <c r="I32" s="30"/>
      <c r="J32" s="30"/>
      <c r="K32" s="30"/>
      <c r="L32" s="195"/>
      <c r="M32" s="31">
        <f t="shared" si="0"/>
        <v>2</v>
      </c>
      <c r="N32" s="34">
        <v>30</v>
      </c>
      <c r="O32" s="45">
        <f t="shared" si="1"/>
        <v>60</v>
      </c>
      <c r="P32" s="7"/>
    </row>
    <row r="33" spans="1:16" ht="15">
      <c r="A33" s="29">
        <v>30</v>
      </c>
      <c r="B33" s="6" t="s">
        <v>135</v>
      </c>
      <c r="C33" s="267">
        <v>1</v>
      </c>
      <c r="D33" s="30">
        <v>1</v>
      </c>
      <c r="E33" s="30"/>
      <c r="F33" s="189"/>
      <c r="G33" s="30"/>
      <c r="H33" s="30"/>
      <c r="I33" s="30"/>
      <c r="J33" s="30"/>
      <c r="K33" s="30"/>
      <c r="L33" s="195"/>
      <c r="M33" s="31">
        <f t="shared" si="0"/>
        <v>2</v>
      </c>
      <c r="N33" s="34">
        <v>30</v>
      </c>
      <c r="O33" s="45">
        <f aca="true" t="shared" si="2" ref="O33:O38">M33*N33</f>
        <v>60</v>
      </c>
      <c r="P33" s="33"/>
    </row>
    <row r="34" spans="1:16" ht="15">
      <c r="A34" s="29">
        <v>31</v>
      </c>
      <c r="B34" s="6" t="s">
        <v>39</v>
      </c>
      <c r="C34" s="267">
        <v>1</v>
      </c>
      <c r="D34" s="30">
        <v>1</v>
      </c>
      <c r="E34" s="30"/>
      <c r="F34" s="189"/>
      <c r="G34" s="30"/>
      <c r="H34" s="30"/>
      <c r="I34" s="30"/>
      <c r="J34" s="30"/>
      <c r="K34" s="30"/>
      <c r="L34" s="195"/>
      <c r="M34" s="31">
        <f t="shared" si="0"/>
        <v>2</v>
      </c>
      <c r="N34" s="34">
        <v>30</v>
      </c>
      <c r="O34" s="45">
        <f t="shared" si="2"/>
        <v>60</v>
      </c>
      <c r="P34" s="33"/>
    </row>
    <row r="35" spans="1:16" ht="15">
      <c r="A35" s="29">
        <v>32</v>
      </c>
      <c r="B35" s="6" t="s">
        <v>87</v>
      </c>
      <c r="C35" s="270">
        <v>1</v>
      </c>
      <c r="D35" s="30">
        <v>1</v>
      </c>
      <c r="E35" s="30"/>
      <c r="F35" s="189"/>
      <c r="G35" s="30"/>
      <c r="H35" s="30"/>
      <c r="I35" s="30"/>
      <c r="J35" s="30"/>
      <c r="K35" s="30"/>
      <c r="L35" s="195"/>
      <c r="M35" s="31">
        <f t="shared" si="0"/>
        <v>2</v>
      </c>
      <c r="N35" s="34">
        <v>30</v>
      </c>
      <c r="O35" s="45">
        <f t="shared" si="2"/>
        <v>60</v>
      </c>
      <c r="P35" s="7"/>
    </row>
    <row r="36" spans="1:16" ht="15">
      <c r="A36" s="29">
        <v>33</v>
      </c>
      <c r="B36" s="6" t="s">
        <v>131</v>
      </c>
      <c r="C36" s="273">
        <v>1</v>
      </c>
      <c r="D36" s="30">
        <v>1</v>
      </c>
      <c r="E36" s="30"/>
      <c r="F36" s="189"/>
      <c r="G36" s="30"/>
      <c r="H36" s="30"/>
      <c r="I36" s="30"/>
      <c r="J36" s="30"/>
      <c r="K36" s="30"/>
      <c r="L36" s="195"/>
      <c r="M36" s="31">
        <f t="shared" si="0"/>
        <v>2</v>
      </c>
      <c r="N36" s="34">
        <v>30</v>
      </c>
      <c r="O36" s="45">
        <f t="shared" si="2"/>
        <v>60</v>
      </c>
      <c r="P36" s="7"/>
    </row>
    <row r="37" spans="1:16" ht="15">
      <c r="A37" s="29">
        <v>34</v>
      </c>
      <c r="B37" s="6" t="s">
        <v>142</v>
      </c>
      <c r="C37" s="267">
        <v>1</v>
      </c>
      <c r="D37" s="30">
        <v>1</v>
      </c>
      <c r="E37" s="30"/>
      <c r="F37" s="30"/>
      <c r="G37" s="30"/>
      <c r="H37" s="30"/>
      <c r="I37" s="30"/>
      <c r="J37" s="30"/>
      <c r="K37" s="30"/>
      <c r="L37" s="195"/>
      <c r="M37" s="31">
        <f t="shared" si="0"/>
        <v>2</v>
      </c>
      <c r="N37" s="34">
        <v>30</v>
      </c>
      <c r="O37" s="45">
        <f t="shared" si="2"/>
        <v>60</v>
      </c>
      <c r="P37" s="33"/>
    </row>
    <row r="38" spans="1:16" ht="15">
      <c r="A38" s="29">
        <v>35</v>
      </c>
      <c r="B38" s="6" t="s">
        <v>28</v>
      </c>
      <c r="C38" s="267">
        <v>1</v>
      </c>
      <c r="D38" s="30">
        <v>1</v>
      </c>
      <c r="E38" s="30"/>
      <c r="F38" s="189"/>
      <c r="G38" s="30"/>
      <c r="H38" s="30"/>
      <c r="I38" s="30"/>
      <c r="J38" s="30"/>
      <c r="K38" s="30"/>
      <c r="L38" s="195"/>
      <c r="M38" s="31">
        <f t="shared" si="0"/>
        <v>2</v>
      </c>
      <c r="N38" s="34">
        <v>30</v>
      </c>
      <c r="O38" s="45">
        <f t="shared" si="2"/>
        <v>60</v>
      </c>
      <c r="P38" s="33"/>
    </row>
    <row r="39" spans="1:16" ht="15">
      <c r="A39" s="29">
        <v>36</v>
      </c>
      <c r="B39" s="6" t="s">
        <v>30</v>
      </c>
      <c r="C39" s="267">
        <v>1</v>
      </c>
      <c r="D39" s="30">
        <v>1</v>
      </c>
      <c r="E39" s="30"/>
      <c r="F39" s="189"/>
      <c r="G39" s="30"/>
      <c r="H39" s="30"/>
      <c r="I39" s="30"/>
      <c r="J39" s="30"/>
      <c r="K39" s="30"/>
      <c r="L39" s="195"/>
      <c r="M39" s="31">
        <f t="shared" si="0"/>
        <v>2</v>
      </c>
      <c r="N39" s="34">
        <v>30</v>
      </c>
      <c r="O39" s="45">
        <f t="shared" si="1"/>
        <v>60</v>
      </c>
      <c r="P39" s="7"/>
    </row>
    <row r="40" spans="1:16" ht="15">
      <c r="A40" s="29">
        <v>37</v>
      </c>
      <c r="B40" s="6" t="s">
        <v>31</v>
      </c>
      <c r="C40" s="270">
        <v>1</v>
      </c>
      <c r="D40" s="30">
        <v>1</v>
      </c>
      <c r="E40" s="30"/>
      <c r="F40" s="189"/>
      <c r="G40" s="30"/>
      <c r="H40" s="30"/>
      <c r="I40" s="30"/>
      <c r="J40" s="30"/>
      <c r="K40" s="30"/>
      <c r="L40" s="195"/>
      <c r="M40" s="31">
        <f t="shared" si="0"/>
        <v>2</v>
      </c>
      <c r="N40" s="34">
        <v>30</v>
      </c>
      <c r="O40" s="45">
        <f t="shared" si="1"/>
        <v>60</v>
      </c>
      <c r="P40" s="7"/>
    </row>
    <row r="41" spans="1:16" ht="15">
      <c r="A41" s="29">
        <v>38</v>
      </c>
      <c r="B41" s="6" t="s">
        <v>33</v>
      </c>
      <c r="C41" s="268"/>
      <c r="D41" s="30">
        <v>1</v>
      </c>
      <c r="E41" s="30"/>
      <c r="F41" s="189"/>
      <c r="G41" s="30"/>
      <c r="H41" s="30"/>
      <c r="I41" s="30"/>
      <c r="J41" s="30"/>
      <c r="K41" s="30"/>
      <c r="L41" s="195"/>
      <c r="M41" s="31">
        <f t="shared" si="0"/>
        <v>1</v>
      </c>
      <c r="N41" s="34">
        <v>30</v>
      </c>
      <c r="O41" s="45">
        <f t="shared" si="1"/>
        <v>30</v>
      </c>
      <c r="P41" s="7"/>
    </row>
    <row r="42" spans="1:16" ht="15">
      <c r="A42" s="29">
        <v>39</v>
      </c>
      <c r="B42" s="6" t="s">
        <v>35</v>
      </c>
      <c r="C42" s="268"/>
      <c r="D42" s="30"/>
      <c r="E42" s="30"/>
      <c r="F42" s="30"/>
      <c r="G42" s="30"/>
      <c r="H42" s="30"/>
      <c r="I42" s="30"/>
      <c r="J42" s="30"/>
      <c r="K42" s="30"/>
      <c r="L42" s="195"/>
      <c r="M42" s="31">
        <f t="shared" si="0"/>
        <v>0</v>
      </c>
      <c r="N42" s="34">
        <v>30</v>
      </c>
      <c r="O42" s="45">
        <f t="shared" si="1"/>
        <v>0</v>
      </c>
      <c r="P42" s="7"/>
    </row>
    <row r="43" spans="1:16" ht="15">
      <c r="A43" s="29">
        <v>40</v>
      </c>
      <c r="B43" s="6" t="s">
        <v>36</v>
      </c>
      <c r="C43" s="267">
        <v>1</v>
      </c>
      <c r="D43" s="30">
        <v>1</v>
      </c>
      <c r="E43" s="30"/>
      <c r="F43" s="189"/>
      <c r="G43" s="30"/>
      <c r="H43" s="30"/>
      <c r="I43" s="30"/>
      <c r="J43" s="30"/>
      <c r="K43" s="30"/>
      <c r="L43" s="195"/>
      <c r="M43" s="31">
        <f t="shared" si="0"/>
        <v>2</v>
      </c>
      <c r="N43" s="34">
        <v>30</v>
      </c>
      <c r="O43" s="45">
        <f t="shared" si="1"/>
        <v>60</v>
      </c>
      <c r="P43" s="7"/>
    </row>
    <row r="44" spans="1:16" ht="15">
      <c r="A44" s="29">
        <v>41</v>
      </c>
      <c r="B44" s="6" t="s">
        <v>37</v>
      </c>
      <c r="C44" s="268"/>
      <c r="D44" s="30">
        <v>1</v>
      </c>
      <c r="E44" s="30"/>
      <c r="F44" s="189"/>
      <c r="G44" s="30"/>
      <c r="H44" s="30"/>
      <c r="I44" s="30"/>
      <c r="J44" s="30"/>
      <c r="K44" s="30"/>
      <c r="L44" s="195"/>
      <c r="M44" s="31">
        <f t="shared" si="0"/>
        <v>1</v>
      </c>
      <c r="N44" s="34">
        <v>30</v>
      </c>
      <c r="O44" s="45">
        <f t="shared" si="1"/>
        <v>30</v>
      </c>
      <c r="P44" s="7"/>
    </row>
    <row r="45" spans="1:16" ht="15">
      <c r="A45" s="29">
        <v>42</v>
      </c>
      <c r="B45" s="6" t="s">
        <v>38</v>
      </c>
      <c r="C45" s="267">
        <v>1</v>
      </c>
      <c r="D45" s="30">
        <v>1</v>
      </c>
      <c r="E45" s="30"/>
      <c r="F45" s="189"/>
      <c r="G45" s="30"/>
      <c r="H45" s="30"/>
      <c r="I45" s="30"/>
      <c r="J45" s="30"/>
      <c r="K45" s="30"/>
      <c r="L45" s="195"/>
      <c r="M45" s="31">
        <f t="shared" si="0"/>
        <v>2</v>
      </c>
      <c r="N45" s="34">
        <v>30</v>
      </c>
      <c r="O45" s="45">
        <f t="shared" si="1"/>
        <v>60</v>
      </c>
      <c r="P45" s="7"/>
    </row>
    <row r="46" spans="1:16" ht="15">
      <c r="A46" s="29">
        <v>43</v>
      </c>
      <c r="B46" s="6" t="s">
        <v>130</v>
      </c>
      <c r="C46" s="267">
        <v>1</v>
      </c>
      <c r="D46" s="30">
        <v>1</v>
      </c>
      <c r="E46" s="30"/>
      <c r="F46" s="189"/>
      <c r="G46" s="30"/>
      <c r="H46" s="30"/>
      <c r="I46" s="30"/>
      <c r="J46" s="30"/>
      <c r="K46" s="30"/>
      <c r="L46" s="195"/>
      <c r="M46" s="31">
        <f t="shared" si="0"/>
        <v>2</v>
      </c>
      <c r="N46" s="34">
        <v>30</v>
      </c>
      <c r="O46" s="45">
        <f t="shared" si="1"/>
        <v>60</v>
      </c>
      <c r="P46" s="7"/>
    </row>
    <row r="47" spans="1:16" ht="15">
      <c r="A47" s="29">
        <v>44</v>
      </c>
      <c r="B47" s="6" t="s">
        <v>132</v>
      </c>
      <c r="C47" s="267">
        <v>1</v>
      </c>
      <c r="D47" s="30">
        <v>1</v>
      </c>
      <c r="E47" s="30"/>
      <c r="F47" s="189"/>
      <c r="G47" s="30"/>
      <c r="H47" s="30"/>
      <c r="I47" s="30"/>
      <c r="J47" s="30"/>
      <c r="K47" s="30"/>
      <c r="L47" s="195"/>
      <c r="M47" s="31">
        <f t="shared" si="0"/>
        <v>2</v>
      </c>
      <c r="N47" s="34">
        <v>30</v>
      </c>
      <c r="O47" s="45">
        <f t="shared" si="1"/>
        <v>60</v>
      </c>
      <c r="P47" s="7"/>
    </row>
    <row r="48" spans="1:16" ht="15">
      <c r="A48" s="29">
        <v>45</v>
      </c>
      <c r="B48" s="6" t="s">
        <v>140</v>
      </c>
      <c r="C48" s="267">
        <v>1</v>
      </c>
      <c r="D48" s="30">
        <v>1</v>
      </c>
      <c r="E48" s="30"/>
      <c r="F48" s="30"/>
      <c r="G48" s="30"/>
      <c r="H48" s="30"/>
      <c r="I48" s="30"/>
      <c r="J48" s="30"/>
      <c r="K48" s="30"/>
      <c r="L48" s="195"/>
      <c r="M48" s="31">
        <f t="shared" si="0"/>
        <v>2</v>
      </c>
      <c r="N48" s="34">
        <v>30</v>
      </c>
      <c r="O48" s="45">
        <f t="shared" si="1"/>
        <v>60</v>
      </c>
      <c r="P48" s="7"/>
    </row>
    <row r="49" spans="1:16" ht="15">
      <c r="A49" s="29">
        <v>46</v>
      </c>
      <c r="B49" s="200" t="s">
        <v>428</v>
      </c>
      <c r="C49" s="267">
        <v>1</v>
      </c>
      <c r="D49" s="30"/>
      <c r="E49" s="30"/>
      <c r="F49" s="104"/>
      <c r="G49" s="30"/>
      <c r="H49" s="30"/>
      <c r="I49" s="30"/>
      <c r="J49" s="30"/>
      <c r="K49" s="30"/>
      <c r="L49" s="30"/>
      <c r="M49" s="31">
        <f t="shared" si="0"/>
        <v>1</v>
      </c>
      <c r="N49" s="34">
        <v>30</v>
      </c>
      <c r="O49" s="45">
        <f t="shared" si="1"/>
        <v>30</v>
      </c>
      <c r="P49" s="33"/>
    </row>
    <row r="50" spans="1:16" ht="15">
      <c r="A50" s="130"/>
      <c r="B50" s="131"/>
      <c r="C50" s="133"/>
      <c r="D50" s="132"/>
      <c r="E50" s="132"/>
      <c r="F50" s="133"/>
      <c r="G50" s="132"/>
      <c r="H50" s="132"/>
      <c r="I50" s="132"/>
      <c r="J50" s="132"/>
      <c r="K50" s="132"/>
      <c r="L50" s="132"/>
      <c r="M50" s="134"/>
      <c r="N50" s="135"/>
      <c r="O50" s="136">
        <f>SUM(O4:O49)</f>
        <v>2010</v>
      </c>
      <c r="P50" s="137"/>
    </row>
    <row r="51" spans="1:16" ht="41.25" customHeight="1">
      <c r="A51" s="449" t="s">
        <v>579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</row>
  </sheetData>
  <sheetProtection/>
  <mergeCells count="8">
    <mergeCell ref="A1:P1"/>
    <mergeCell ref="A2:A3"/>
    <mergeCell ref="B2:B3"/>
    <mergeCell ref="C2:M2"/>
    <mergeCell ref="P2:P3"/>
    <mergeCell ref="A51:P51"/>
    <mergeCell ref="N2:N3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B40">
      <selection activeCell="T58" sqref="T58"/>
    </sheetView>
  </sheetViews>
  <sheetFormatPr defaultColWidth="9.00390625" defaultRowHeight="14.25"/>
  <cols>
    <col min="1" max="1" width="5.00390625" style="0" customWidth="1"/>
    <col min="2" max="2" width="8.125" style="69" customWidth="1"/>
    <col min="3" max="3" width="7.375" style="61" customWidth="1"/>
    <col min="4" max="4" width="5.875" style="0" customWidth="1"/>
    <col min="5" max="5" width="5.75390625" style="278" customWidth="1"/>
    <col min="6" max="6" width="5.75390625" style="9" customWidth="1"/>
    <col min="7" max="7" width="7.375" style="62" customWidth="1"/>
    <col min="8" max="8" width="5.125" style="62" customWidth="1"/>
    <col min="9" max="9" width="5.625" style="15" customWidth="1"/>
    <col min="10" max="11" width="5.375" style="17" customWidth="1"/>
    <col min="12" max="13" width="5.125" style="17" customWidth="1"/>
    <col min="14" max="14" width="5.625" style="62" customWidth="1"/>
    <col min="15" max="15" width="5.25390625" style="357" customWidth="1"/>
    <col min="16" max="18" width="6.00390625" style="37" customWidth="1"/>
    <col min="19" max="19" width="10.75390625" style="54" customWidth="1"/>
    <col min="20" max="20" width="11.375" style="296" customWidth="1"/>
    <col min="21" max="21" width="10.875" style="296" customWidth="1"/>
    <col min="22" max="22" width="9.875" style="18" customWidth="1"/>
    <col min="23" max="23" width="9.375" style="0" customWidth="1"/>
  </cols>
  <sheetData>
    <row r="1" spans="1:23" s="10" customFormat="1" ht="27" customHeight="1">
      <c r="A1" s="458" t="s">
        <v>588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</row>
    <row r="2" spans="1:23" ht="60.75" customHeight="1">
      <c r="A2" s="11" t="s">
        <v>67</v>
      </c>
      <c r="B2" s="65" t="s">
        <v>68</v>
      </c>
      <c r="C2" s="57" t="s">
        <v>69</v>
      </c>
      <c r="D2" s="11" t="s">
        <v>70</v>
      </c>
      <c r="E2" s="274" t="s">
        <v>71</v>
      </c>
      <c r="F2" s="26" t="s">
        <v>88</v>
      </c>
      <c r="G2" s="141" t="s">
        <v>242</v>
      </c>
      <c r="H2" s="26" t="s">
        <v>89</v>
      </c>
      <c r="I2" s="26" t="s">
        <v>90</v>
      </c>
      <c r="J2" s="26" t="s">
        <v>91</v>
      </c>
      <c r="K2" s="26" t="s">
        <v>92</v>
      </c>
      <c r="L2" s="2" t="s">
        <v>644</v>
      </c>
      <c r="M2" s="26" t="s">
        <v>93</v>
      </c>
      <c r="N2" s="26" t="s">
        <v>94</v>
      </c>
      <c r="O2" s="354" t="s">
        <v>72</v>
      </c>
      <c r="P2" s="36" t="s">
        <v>100</v>
      </c>
      <c r="Q2" s="2" t="s">
        <v>642</v>
      </c>
      <c r="R2" s="2" t="s">
        <v>643</v>
      </c>
      <c r="S2" s="194" t="s">
        <v>81</v>
      </c>
      <c r="T2" s="294" t="s">
        <v>73</v>
      </c>
      <c r="U2" s="294" t="s">
        <v>74</v>
      </c>
      <c r="V2" s="12" t="s">
        <v>75</v>
      </c>
      <c r="W2" s="13" t="s">
        <v>76</v>
      </c>
    </row>
    <row r="3" spans="1:23" s="113" customFormat="1" ht="12.75">
      <c r="A3" s="108">
        <v>1</v>
      </c>
      <c r="B3" s="109" t="s">
        <v>207</v>
      </c>
      <c r="C3" s="108" t="s">
        <v>4</v>
      </c>
      <c r="D3" s="108">
        <v>10</v>
      </c>
      <c r="E3" s="275"/>
      <c r="F3" s="190"/>
      <c r="G3" s="190"/>
      <c r="H3" s="190"/>
      <c r="I3" s="191"/>
      <c r="J3" s="190"/>
      <c r="K3" s="190"/>
      <c r="L3" s="190"/>
      <c r="M3" s="190"/>
      <c r="N3" s="190"/>
      <c r="O3" s="355"/>
      <c r="P3" s="190">
        <f>'2021年周例会'!O4</f>
        <v>60</v>
      </c>
      <c r="Q3" s="190">
        <v>300</v>
      </c>
      <c r="R3" s="190"/>
      <c r="S3" s="111">
        <f>E3+F3+G3+H3+I3+J3+K3+L3+M3+N3+O3+P3+Q3+R3</f>
        <v>360</v>
      </c>
      <c r="T3" s="190">
        <f>D51/D48</f>
        <v>1.2025114155251075</v>
      </c>
      <c r="U3" s="190">
        <f>T3*D3</f>
        <v>12.025114155251075</v>
      </c>
      <c r="V3" s="112">
        <f>U3+S3</f>
        <v>372.02511415525106</v>
      </c>
      <c r="W3" s="110"/>
    </row>
    <row r="4" spans="1:23" s="113" customFormat="1" ht="12.75">
      <c r="A4" s="108">
        <v>2</v>
      </c>
      <c r="B4" s="109" t="s">
        <v>208</v>
      </c>
      <c r="C4" s="108" t="s">
        <v>5</v>
      </c>
      <c r="D4" s="108">
        <v>10</v>
      </c>
      <c r="E4" s="276"/>
      <c r="F4" s="192"/>
      <c r="G4" s="190"/>
      <c r="H4" s="190"/>
      <c r="I4" s="191"/>
      <c r="J4" s="190"/>
      <c r="K4" s="190"/>
      <c r="L4" s="190"/>
      <c r="M4" s="190"/>
      <c r="N4" s="190"/>
      <c r="O4" s="355"/>
      <c r="P4" s="190">
        <f>'2021年周例会'!O5</f>
        <v>30</v>
      </c>
      <c r="Q4" s="190"/>
      <c r="R4" s="190"/>
      <c r="S4" s="111">
        <f aca="true" t="shared" si="0" ref="S4:S47">E4+F4+G4+H4+I4+J4+K4+L4+M4+N4+O4+P4+Q4+R4</f>
        <v>30</v>
      </c>
      <c r="T4" s="190">
        <f>T3</f>
        <v>1.2025114155251075</v>
      </c>
      <c r="U4" s="190">
        <f aca="true" t="shared" si="1" ref="U4:U47">T4*D4</f>
        <v>12.025114155251075</v>
      </c>
      <c r="V4" s="112">
        <f aca="true" t="shared" si="2" ref="V4:V47">U4+S4</f>
        <v>42.025114155251075</v>
      </c>
      <c r="W4" s="110"/>
    </row>
    <row r="5" spans="1:23" s="113" customFormat="1" ht="12.75">
      <c r="A5" s="108">
        <v>3</v>
      </c>
      <c r="B5" s="109" t="s">
        <v>209</v>
      </c>
      <c r="C5" s="108" t="s">
        <v>6</v>
      </c>
      <c r="D5" s="108">
        <v>10</v>
      </c>
      <c r="E5" s="275"/>
      <c r="F5" s="190"/>
      <c r="G5" s="190"/>
      <c r="H5" s="190"/>
      <c r="I5" s="191"/>
      <c r="J5" s="190"/>
      <c r="K5" s="190"/>
      <c r="L5" s="190"/>
      <c r="M5" s="190"/>
      <c r="N5" s="190"/>
      <c r="O5" s="355"/>
      <c r="P5" s="190">
        <f>'2021年周例会'!O6</f>
        <v>30</v>
      </c>
      <c r="Q5" s="190">
        <v>200</v>
      </c>
      <c r="R5" s="190"/>
      <c r="S5" s="111">
        <f t="shared" si="0"/>
        <v>230</v>
      </c>
      <c r="T5" s="190">
        <f>T4</f>
        <v>1.2025114155251075</v>
      </c>
      <c r="U5" s="190">
        <f t="shared" si="1"/>
        <v>12.025114155251075</v>
      </c>
      <c r="V5" s="112">
        <f t="shared" si="2"/>
        <v>242.02511415525106</v>
      </c>
      <c r="W5" s="110"/>
    </row>
    <row r="6" spans="1:23" s="113" customFormat="1" ht="12.75">
      <c r="A6" s="108">
        <v>4</v>
      </c>
      <c r="B6" s="109" t="s">
        <v>210</v>
      </c>
      <c r="C6" s="108" t="s">
        <v>8</v>
      </c>
      <c r="D6" s="108">
        <v>10</v>
      </c>
      <c r="E6" s="275"/>
      <c r="F6" s="190"/>
      <c r="G6" s="190">
        <v>2000</v>
      </c>
      <c r="H6" s="190"/>
      <c r="I6" s="191"/>
      <c r="J6" s="190"/>
      <c r="K6" s="190"/>
      <c r="L6" s="190"/>
      <c r="M6" s="190"/>
      <c r="N6" s="190"/>
      <c r="O6" s="355"/>
      <c r="P6" s="190">
        <f>'2021年周例会'!O7</f>
        <v>60</v>
      </c>
      <c r="Q6" s="190">
        <v>300</v>
      </c>
      <c r="R6" s="190"/>
      <c r="S6" s="111">
        <f t="shared" si="0"/>
        <v>2360</v>
      </c>
      <c r="T6" s="190">
        <f aca="true" t="shared" si="3" ref="T6:T47">T5</f>
        <v>1.2025114155251075</v>
      </c>
      <c r="U6" s="190">
        <f t="shared" si="1"/>
        <v>12.025114155251075</v>
      </c>
      <c r="V6" s="112">
        <f t="shared" si="2"/>
        <v>2372.0251141552512</v>
      </c>
      <c r="W6" s="110"/>
    </row>
    <row r="7" spans="1:23" s="113" customFormat="1" ht="12.75">
      <c r="A7" s="108">
        <v>5</v>
      </c>
      <c r="B7" s="109" t="s">
        <v>211</v>
      </c>
      <c r="C7" s="108" t="s">
        <v>9</v>
      </c>
      <c r="D7" s="108">
        <v>10</v>
      </c>
      <c r="E7" s="275"/>
      <c r="F7" s="190"/>
      <c r="G7" s="190"/>
      <c r="H7" s="190"/>
      <c r="I7" s="191"/>
      <c r="J7" s="190"/>
      <c r="K7" s="190"/>
      <c r="L7" s="190"/>
      <c r="M7" s="190"/>
      <c r="N7" s="190"/>
      <c r="O7" s="355"/>
      <c r="P7" s="190">
        <f>'2021年周例会'!O8</f>
        <v>60</v>
      </c>
      <c r="Q7" s="190"/>
      <c r="R7" s="190"/>
      <c r="S7" s="111">
        <f t="shared" si="0"/>
        <v>60</v>
      </c>
      <c r="T7" s="190">
        <f>T6</f>
        <v>1.2025114155251075</v>
      </c>
      <c r="U7" s="190">
        <f t="shared" si="1"/>
        <v>12.025114155251075</v>
      </c>
      <c r="V7" s="112">
        <f t="shared" si="2"/>
        <v>72.02511415525107</v>
      </c>
      <c r="W7" s="110"/>
    </row>
    <row r="8" spans="1:23" s="113" customFormat="1" ht="12.75">
      <c r="A8" s="108">
        <v>6</v>
      </c>
      <c r="B8" s="109" t="s">
        <v>212</v>
      </c>
      <c r="C8" s="108" t="s">
        <v>10</v>
      </c>
      <c r="D8" s="108">
        <v>10</v>
      </c>
      <c r="E8" s="275"/>
      <c r="F8" s="190"/>
      <c r="G8" s="190"/>
      <c r="H8" s="190"/>
      <c r="I8" s="191"/>
      <c r="J8" s="190"/>
      <c r="K8" s="190"/>
      <c r="L8" s="190"/>
      <c r="M8" s="190"/>
      <c r="N8" s="190"/>
      <c r="O8" s="355"/>
      <c r="P8" s="190">
        <f>'2021年周例会'!O9</f>
        <v>60</v>
      </c>
      <c r="Q8" s="190">
        <v>200</v>
      </c>
      <c r="R8" s="190"/>
      <c r="S8" s="111">
        <f t="shared" si="0"/>
        <v>260</v>
      </c>
      <c r="T8" s="190">
        <f>T7</f>
        <v>1.2025114155251075</v>
      </c>
      <c r="U8" s="190">
        <f t="shared" si="1"/>
        <v>12.025114155251075</v>
      </c>
      <c r="V8" s="112">
        <f t="shared" si="2"/>
        <v>272.02511415525106</v>
      </c>
      <c r="W8" s="110"/>
    </row>
    <row r="9" spans="1:23" s="113" customFormat="1" ht="12.75">
      <c r="A9" s="108">
        <v>7</v>
      </c>
      <c r="B9" s="109" t="s">
        <v>213</v>
      </c>
      <c r="C9" s="108" t="s">
        <v>11</v>
      </c>
      <c r="D9" s="108">
        <v>10</v>
      </c>
      <c r="E9" s="275"/>
      <c r="F9" s="190"/>
      <c r="G9" s="190"/>
      <c r="H9" s="190"/>
      <c r="I9" s="191"/>
      <c r="J9" s="190"/>
      <c r="K9" s="190"/>
      <c r="L9" s="190"/>
      <c r="M9" s="190"/>
      <c r="N9" s="190"/>
      <c r="O9" s="355"/>
      <c r="P9" s="190">
        <f>'2021年周例会'!O10</f>
        <v>0</v>
      </c>
      <c r="Q9" s="190"/>
      <c r="R9" s="190"/>
      <c r="S9" s="111">
        <f t="shared" si="0"/>
        <v>0</v>
      </c>
      <c r="T9" s="190">
        <f>T8</f>
        <v>1.2025114155251075</v>
      </c>
      <c r="U9" s="190">
        <f t="shared" si="1"/>
        <v>12.025114155251075</v>
      </c>
      <c r="V9" s="112">
        <f t="shared" si="2"/>
        <v>12.025114155251075</v>
      </c>
      <c r="W9" s="110"/>
    </row>
    <row r="10" spans="1:23" s="113" customFormat="1" ht="12.75">
      <c r="A10" s="108">
        <v>8</v>
      </c>
      <c r="B10" s="109" t="s">
        <v>214</v>
      </c>
      <c r="C10" s="108" t="s">
        <v>12</v>
      </c>
      <c r="D10" s="108">
        <v>10</v>
      </c>
      <c r="E10" s="275"/>
      <c r="F10" s="190">
        <v>1500</v>
      </c>
      <c r="G10" s="190"/>
      <c r="H10" s="190"/>
      <c r="I10" s="190">
        <v>1200</v>
      </c>
      <c r="J10" s="190"/>
      <c r="K10" s="190"/>
      <c r="L10" s="190"/>
      <c r="M10" s="190"/>
      <c r="N10" s="190"/>
      <c r="O10" s="355"/>
      <c r="P10" s="190">
        <f>'2021年周例会'!O11</f>
        <v>60</v>
      </c>
      <c r="Q10" s="190">
        <v>500</v>
      </c>
      <c r="R10" s="190">
        <v>650</v>
      </c>
      <c r="S10" s="111">
        <f t="shared" si="0"/>
        <v>3910</v>
      </c>
      <c r="T10" s="190">
        <f>T9</f>
        <v>1.2025114155251075</v>
      </c>
      <c r="U10" s="190">
        <f t="shared" si="1"/>
        <v>12.025114155251075</v>
      </c>
      <c r="V10" s="112">
        <f t="shared" si="2"/>
        <v>3922.0251141552512</v>
      </c>
      <c r="W10" s="110"/>
    </row>
    <row r="11" spans="1:23" s="113" customFormat="1" ht="12.75">
      <c r="A11" s="108">
        <v>9</v>
      </c>
      <c r="B11" s="109" t="s">
        <v>215</v>
      </c>
      <c r="C11" s="108" t="s">
        <v>14</v>
      </c>
      <c r="D11" s="108">
        <v>10</v>
      </c>
      <c r="E11" s="275"/>
      <c r="F11" s="190"/>
      <c r="G11" s="190"/>
      <c r="H11" s="190"/>
      <c r="I11" s="191"/>
      <c r="J11" s="190"/>
      <c r="K11" s="190"/>
      <c r="L11" s="190"/>
      <c r="M11" s="190"/>
      <c r="N11" s="190"/>
      <c r="O11" s="355"/>
      <c r="P11" s="190">
        <f>'2021年周例会'!O12</f>
        <v>30</v>
      </c>
      <c r="Q11" s="190">
        <v>200</v>
      </c>
      <c r="R11" s="190"/>
      <c r="S11" s="111">
        <f t="shared" si="0"/>
        <v>230</v>
      </c>
      <c r="T11" s="190">
        <f>T10</f>
        <v>1.2025114155251075</v>
      </c>
      <c r="U11" s="190">
        <f t="shared" si="1"/>
        <v>12.025114155251075</v>
      </c>
      <c r="V11" s="112">
        <f t="shared" si="2"/>
        <v>242.02511415525106</v>
      </c>
      <c r="W11" s="110"/>
    </row>
    <row r="12" spans="1:23" s="113" customFormat="1" ht="12.75">
      <c r="A12" s="108">
        <v>10</v>
      </c>
      <c r="B12" s="109" t="s">
        <v>216</v>
      </c>
      <c r="C12" s="108" t="s">
        <v>183</v>
      </c>
      <c r="D12" s="108">
        <v>10</v>
      </c>
      <c r="E12" s="275"/>
      <c r="F12" s="190"/>
      <c r="G12" s="190">
        <v>2000</v>
      </c>
      <c r="H12" s="190"/>
      <c r="I12" s="191"/>
      <c r="J12" s="190"/>
      <c r="K12" s="190"/>
      <c r="L12" s="190"/>
      <c r="M12" s="190"/>
      <c r="N12" s="190"/>
      <c r="O12" s="355">
        <v>400</v>
      </c>
      <c r="P12" s="190">
        <f>'2021年周例会'!O13</f>
        <v>60</v>
      </c>
      <c r="Q12" s="190">
        <v>300</v>
      </c>
      <c r="R12" s="190">
        <v>10</v>
      </c>
      <c r="S12" s="111">
        <f t="shared" si="0"/>
        <v>2770</v>
      </c>
      <c r="T12" s="190">
        <f t="shared" si="3"/>
        <v>1.2025114155251075</v>
      </c>
      <c r="U12" s="190">
        <f t="shared" si="1"/>
        <v>12.025114155251075</v>
      </c>
      <c r="V12" s="112">
        <f t="shared" si="2"/>
        <v>2782.0251141552512</v>
      </c>
      <c r="W12" s="110"/>
    </row>
    <row r="13" spans="1:23" s="113" customFormat="1" ht="12.75">
      <c r="A13" s="108">
        <v>11</v>
      </c>
      <c r="B13" s="115" t="s">
        <v>217</v>
      </c>
      <c r="C13" s="108" t="s">
        <v>15</v>
      </c>
      <c r="D13" s="108">
        <v>10</v>
      </c>
      <c r="E13" s="275">
        <v>300</v>
      </c>
      <c r="F13" s="190"/>
      <c r="G13" s="190">
        <v>2000</v>
      </c>
      <c r="H13" s="190"/>
      <c r="I13" s="191"/>
      <c r="J13" s="190"/>
      <c r="K13" s="190"/>
      <c r="L13" s="190"/>
      <c r="M13" s="190"/>
      <c r="N13" s="190"/>
      <c r="O13" s="355"/>
      <c r="P13" s="190">
        <f>'2021年周例会'!O14</f>
        <v>30</v>
      </c>
      <c r="Q13" s="190"/>
      <c r="R13" s="190">
        <v>10</v>
      </c>
      <c r="S13" s="111">
        <f t="shared" si="0"/>
        <v>2340</v>
      </c>
      <c r="T13" s="190">
        <f t="shared" si="3"/>
        <v>1.2025114155251075</v>
      </c>
      <c r="U13" s="190">
        <f t="shared" si="1"/>
        <v>12.025114155251075</v>
      </c>
      <c r="V13" s="112">
        <f t="shared" si="2"/>
        <v>2352.0251141552512</v>
      </c>
      <c r="W13" s="110"/>
    </row>
    <row r="14" spans="1:23" s="113" customFormat="1" ht="12.75">
      <c r="A14" s="108">
        <v>12</v>
      </c>
      <c r="B14" s="109" t="s">
        <v>218</v>
      </c>
      <c r="C14" s="108" t="s">
        <v>20</v>
      </c>
      <c r="D14" s="108">
        <v>10</v>
      </c>
      <c r="E14" s="275"/>
      <c r="F14" s="190"/>
      <c r="G14" s="190"/>
      <c r="H14" s="190"/>
      <c r="I14" s="191"/>
      <c r="J14" s="190"/>
      <c r="K14" s="190"/>
      <c r="L14" s="190"/>
      <c r="M14" s="190"/>
      <c r="N14" s="190"/>
      <c r="O14" s="355"/>
      <c r="P14" s="190">
        <f>'2021年周例会'!O15</f>
        <v>60</v>
      </c>
      <c r="Q14" s="190"/>
      <c r="R14" s="190">
        <v>10</v>
      </c>
      <c r="S14" s="111">
        <f t="shared" si="0"/>
        <v>70</v>
      </c>
      <c r="T14" s="190">
        <f t="shared" si="3"/>
        <v>1.2025114155251075</v>
      </c>
      <c r="U14" s="190">
        <f t="shared" si="1"/>
        <v>12.025114155251075</v>
      </c>
      <c r="V14" s="112">
        <f t="shared" si="2"/>
        <v>82.02511415525107</v>
      </c>
      <c r="W14" s="110"/>
    </row>
    <row r="15" spans="1:23" s="113" customFormat="1" ht="12.75">
      <c r="A15" s="108">
        <v>13</v>
      </c>
      <c r="B15" s="116" t="s">
        <v>184</v>
      </c>
      <c r="C15" s="117" t="s">
        <v>185</v>
      </c>
      <c r="D15" s="108">
        <v>10</v>
      </c>
      <c r="E15" s="275"/>
      <c r="F15" s="190"/>
      <c r="G15" s="190">
        <v>1500</v>
      </c>
      <c r="H15" s="190"/>
      <c r="I15" s="191"/>
      <c r="J15" s="190"/>
      <c r="K15" s="190"/>
      <c r="L15" s="190"/>
      <c r="M15" s="190"/>
      <c r="N15" s="190"/>
      <c r="O15" s="355"/>
      <c r="P15" s="190">
        <f>'2021年周例会'!O16</f>
        <v>0</v>
      </c>
      <c r="Q15" s="190"/>
      <c r="R15" s="190"/>
      <c r="S15" s="111">
        <f t="shared" si="0"/>
        <v>1500</v>
      </c>
      <c r="T15" s="190">
        <f>T14</f>
        <v>1.2025114155251075</v>
      </c>
      <c r="U15" s="190">
        <f t="shared" si="1"/>
        <v>12.025114155251075</v>
      </c>
      <c r="V15" s="112">
        <f t="shared" si="2"/>
        <v>1512.025114155251</v>
      </c>
      <c r="W15" s="110"/>
    </row>
    <row r="16" spans="1:23" s="113" customFormat="1" ht="12.75">
      <c r="A16" s="108">
        <v>14</v>
      </c>
      <c r="B16" s="41" t="s">
        <v>111</v>
      </c>
      <c r="C16" s="108" t="s">
        <v>186</v>
      </c>
      <c r="D16" s="108">
        <v>10</v>
      </c>
      <c r="E16" s="275"/>
      <c r="F16" s="190"/>
      <c r="G16" s="190"/>
      <c r="H16" s="190"/>
      <c r="I16" s="191"/>
      <c r="J16" s="190"/>
      <c r="K16" s="190"/>
      <c r="L16" s="190">
        <v>240</v>
      </c>
      <c r="M16" s="190"/>
      <c r="N16" s="190"/>
      <c r="O16" s="355"/>
      <c r="P16" s="190">
        <f>'2021年周例会'!O17</f>
        <v>60</v>
      </c>
      <c r="Q16" s="190"/>
      <c r="R16" s="190">
        <v>40</v>
      </c>
      <c r="S16" s="111">
        <f t="shared" si="0"/>
        <v>340</v>
      </c>
      <c r="T16" s="190">
        <f>T15</f>
        <v>1.2025114155251075</v>
      </c>
      <c r="U16" s="190">
        <f t="shared" si="1"/>
        <v>12.025114155251075</v>
      </c>
      <c r="V16" s="112">
        <f t="shared" si="2"/>
        <v>352.02511415525106</v>
      </c>
      <c r="W16" s="110"/>
    </row>
    <row r="17" spans="1:23" s="113" customFormat="1" ht="12.75">
      <c r="A17" s="108">
        <v>15</v>
      </c>
      <c r="B17" s="118" t="s">
        <v>187</v>
      </c>
      <c r="C17" s="108" t="s">
        <v>188</v>
      </c>
      <c r="D17" s="108">
        <v>10</v>
      </c>
      <c r="E17" s="276"/>
      <c r="F17" s="192"/>
      <c r="G17" s="190"/>
      <c r="H17" s="190"/>
      <c r="I17" s="191"/>
      <c r="J17" s="190"/>
      <c r="K17" s="190"/>
      <c r="L17" s="190"/>
      <c r="M17" s="190"/>
      <c r="N17" s="190"/>
      <c r="O17" s="355"/>
      <c r="P17" s="190">
        <f>'2021年周例会'!O18</f>
        <v>60</v>
      </c>
      <c r="Q17" s="190">
        <v>200</v>
      </c>
      <c r="R17" s="190">
        <v>20</v>
      </c>
      <c r="S17" s="111">
        <f t="shared" si="0"/>
        <v>280</v>
      </c>
      <c r="T17" s="190">
        <f>T16</f>
        <v>1.2025114155251075</v>
      </c>
      <c r="U17" s="190">
        <f t="shared" si="1"/>
        <v>12.025114155251075</v>
      </c>
      <c r="V17" s="112">
        <f t="shared" si="2"/>
        <v>292.02511415525106</v>
      </c>
      <c r="W17" s="110"/>
    </row>
    <row r="18" spans="1:23" s="113" customFormat="1" ht="12.75">
      <c r="A18" s="108">
        <v>16</v>
      </c>
      <c r="B18" s="109" t="s">
        <v>219</v>
      </c>
      <c r="C18" s="108" t="s">
        <v>18</v>
      </c>
      <c r="D18" s="108">
        <v>10</v>
      </c>
      <c r="E18" s="275"/>
      <c r="F18" s="190"/>
      <c r="G18" s="190"/>
      <c r="H18" s="190"/>
      <c r="I18" s="191"/>
      <c r="J18" s="190"/>
      <c r="K18" s="190"/>
      <c r="L18" s="190"/>
      <c r="M18" s="190"/>
      <c r="N18" s="190"/>
      <c r="O18" s="355"/>
      <c r="P18" s="190">
        <f>'2021年周例会'!O19</f>
        <v>60</v>
      </c>
      <c r="Q18" s="190">
        <v>200</v>
      </c>
      <c r="R18" s="190">
        <v>10</v>
      </c>
      <c r="S18" s="111">
        <f t="shared" si="0"/>
        <v>270</v>
      </c>
      <c r="T18" s="190">
        <f t="shared" si="3"/>
        <v>1.2025114155251075</v>
      </c>
      <c r="U18" s="190">
        <f t="shared" si="1"/>
        <v>12.025114155251075</v>
      </c>
      <c r="V18" s="112">
        <f t="shared" si="2"/>
        <v>282.02511415525106</v>
      </c>
      <c r="W18" s="110"/>
    </row>
    <row r="19" spans="1:23" s="113" customFormat="1" ht="12.75">
      <c r="A19" s="108">
        <v>17</v>
      </c>
      <c r="B19" s="109" t="s">
        <v>220</v>
      </c>
      <c r="C19" s="108" t="s">
        <v>16</v>
      </c>
      <c r="D19" s="108">
        <v>10</v>
      </c>
      <c r="E19" s="275"/>
      <c r="F19" s="190"/>
      <c r="G19" s="190"/>
      <c r="H19" s="190"/>
      <c r="I19" s="191"/>
      <c r="J19" s="190"/>
      <c r="K19" s="190"/>
      <c r="L19" s="190"/>
      <c r="M19" s="190"/>
      <c r="N19" s="190"/>
      <c r="O19" s="355"/>
      <c r="P19" s="190">
        <f>'2021年周例会'!O20</f>
        <v>0</v>
      </c>
      <c r="Q19" s="190"/>
      <c r="R19" s="190"/>
      <c r="S19" s="111">
        <f t="shared" si="0"/>
        <v>0</v>
      </c>
      <c r="T19" s="190">
        <f t="shared" si="3"/>
        <v>1.2025114155251075</v>
      </c>
      <c r="U19" s="190">
        <f t="shared" si="1"/>
        <v>12.025114155251075</v>
      </c>
      <c r="V19" s="112">
        <f t="shared" si="2"/>
        <v>12.025114155251075</v>
      </c>
      <c r="W19" s="110"/>
    </row>
    <row r="20" spans="1:23" s="113" customFormat="1" ht="12.75">
      <c r="A20" s="108">
        <v>18</v>
      </c>
      <c r="B20" s="109" t="s">
        <v>221</v>
      </c>
      <c r="C20" s="108" t="s">
        <v>19</v>
      </c>
      <c r="D20" s="108">
        <v>10</v>
      </c>
      <c r="E20" s="275"/>
      <c r="F20" s="190"/>
      <c r="G20" s="190"/>
      <c r="H20" s="190"/>
      <c r="I20" s="191"/>
      <c r="J20" s="190"/>
      <c r="K20" s="190"/>
      <c r="L20" s="190"/>
      <c r="M20" s="190"/>
      <c r="N20" s="190"/>
      <c r="O20" s="355"/>
      <c r="P20" s="190">
        <f>'2021年周例会'!O21</f>
        <v>60</v>
      </c>
      <c r="Q20" s="190">
        <v>300</v>
      </c>
      <c r="R20" s="190"/>
      <c r="S20" s="111">
        <f t="shared" si="0"/>
        <v>360</v>
      </c>
      <c r="T20" s="190">
        <f t="shared" si="3"/>
        <v>1.2025114155251075</v>
      </c>
      <c r="U20" s="190">
        <f t="shared" si="1"/>
        <v>12.025114155251075</v>
      </c>
      <c r="V20" s="112">
        <f t="shared" si="2"/>
        <v>372.02511415525106</v>
      </c>
      <c r="W20" s="110"/>
    </row>
    <row r="21" spans="1:23" s="113" customFormat="1" ht="12.75">
      <c r="A21" s="108">
        <v>19</v>
      </c>
      <c r="B21" s="109" t="s">
        <v>222</v>
      </c>
      <c r="C21" s="108" t="s">
        <v>189</v>
      </c>
      <c r="D21" s="108">
        <v>10</v>
      </c>
      <c r="E21" s="275"/>
      <c r="F21" s="190"/>
      <c r="G21" s="190"/>
      <c r="H21" s="190"/>
      <c r="I21" s="191"/>
      <c r="J21" s="190"/>
      <c r="K21" s="190"/>
      <c r="L21" s="190"/>
      <c r="M21" s="190"/>
      <c r="N21" s="190"/>
      <c r="O21" s="355"/>
      <c r="P21" s="190">
        <f>'2021年周例会'!O22</f>
        <v>30</v>
      </c>
      <c r="Q21" s="190"/>
      <c r="R21" s="190"/>
      <c r="S21" s="111">
        <f t="shared" si="0"/>
        <v>30</v>
      </c>
      <c r="T21" s="190">
        <f t="shared" si="3"/>
        <v>1.2025114155251075</v>
      </c>
      <c r="U21" s="190">
        <f t="shared" si="1"/>
        <v>12.025114155251075</v>
      </c>
      <c r="V21" s="112">
        <f t="shared" si="2"/>
        <v>42.025114155251075</v>
      </c>
      <c r="W21" s="110"/>
    </row>
    <row r="22" spans="1:23" s="113" customFormat="1" ht="12.75">
      <c r="A22" s="108">
        <v>20</v>
      </c>
      <c r="B22" s="109" t="s">
        <v>223</v>
      </c>
      <c r="C22" s="108" t="s">
        <v>21</v>
      </c>
      <c r="D22" s="108">
        <v>10</v>
      </c>
      <c r="E22" s="275"/>
      <c r="F22" s="190"/>
      <c r="G22" s="190">
        <v>2000</v>
      </c>
      <c r="H22" s="190"/>
      <c r="I22" s="191"/>
      <c r="J22" s="190"/>
      <c r="K22" s="190"/>
      <c r="L22" s="190"/>
      <c r="M22" s="190"/>
      <c r="N22" s="190"/>
      <c r="O22" s="355"/>
      <c r="P22" s="190">
        <f>'2021年周例会'!O23</f>
        <v>30</v>
      </c>
      <c r="Q22" s="190">
        <v>300</v>
      </c>
      <c r="R22" s="190">
        <v>10</v>
      </c>
      <c r="S22" s="111">
        <f t="shared" si="0"/>
        <v>2340</v>
      </c>
      <c r="T22" s="190">
        <f t="shared" si="3"/>
        <v>1.2025114155251075</v>
      </c>
      <c r="U22" s="190">
        <f t="shared" si="1"/>
        <v>12.025114155251075</v>
      </c>
      <c r="V22" s="112">
        <f t="shared" si="2"/>
        <v>2352.0251141552512</v>
      </c>
      <c r="W22" s="110"/>
    </row>
    <row r="23" spans="1:23" s="113" customFormat="1" ht="12.75">
      <c r="A23" s="108">
        <v>21</v>
      </c>
      <c r="B23" s="119" t="s">
        <v>224</v>
      </c>
      <c r="C23" s="108" t="s">
        <v>22</v>
      </c>
      <c r="D23" s="108">
        <v>10</v>
      </c>
      <c r="E23" s="275"/>
      <c r="F23" s="190"/>
      <c r="G23" s="190"/>
      <c r="H23" s="190"/>
      <c r="I23" s="191"/>
      <c r="J23" s="190"/>
      <c r="K23" s="190"/>
      <c r="L23" s="190"/>
      <c r="M23" s="190"/>
      <c r="N23" s="190"/>
      <c r="O23" s="355"/>
      <c r="P23" s="190">
        <f>'2021年周例会'!O24</f>
        <v>60</v>
      </c>
      <c r="Q23" s="190">
        <v>300</v>
      </c>
      <c r="R23" s="190"/>
      <c r="S23" s="111">
        <f t="shared" si="0"/>
        <v>360</v>
      </c>
      <c r="T23" s="190">
        <f t="shared" si="3"/>
        <v>1.2025114155251075</v>
      </c>
      <c r="U23" s="190">
        <f t="shared" si="1"/>
        <v>12.025114155251075</v>
      </c>
      <c r="V23" s="112">
        <f t="shared" si="2"/>
        <v>372.02511415525106</v>
      </c>
      <c r="W23" s="110"/>
    </row>
    <row r="24" spans="1:23" s="113" customFormat="1" ht="12.75">
      <c r="A24" s="108">
        <v>22</v>
      </c>
      <c r="B24" s="119" t="s">
        <v>225</v>
      </c>
      <c r="C24" s="108" t="s">
        <v>190</v>
      </c>
      <c r="D24" s="108">
        <v>10</v>
      </c>
      <c r="E24" s="275"/>
      <c r="F24" s="190"/>
      <c r="G24" s="190">
        <v>2000</v>
      </c>
      <c r="H24" s="190"/>
      <c r="I24" s="191"/>
      <c r="J24" s="190"/>
      <c r="K24" s="190"/>
      <c r="L24" s="190"/>
      <c r="M24" s="190"/>
      <c r="N24" s="190"/>
      <c r="O24" s="355">
        <v>400</v>
      </c>
      <c r="P24" s="190">
        <f>'2021年周例会'!O25</f>
        <v>30</v>
      </c>
      <c r="Q24" s="190">
        <v>300</v>
      </c>
      <c r="R24" s="190"/>
      <c r="S24" s="111">
        <f t="shared" si="0"/>
        <v>2730</v>
      </c>
      <c r="T24" s="190">
        <f t="shared" si="3"/>
        <v>1.2025114155251075</v>
      </c>
      <c r="U24" s="190">
        <f t="shared" si="1"/>
        <v>12.025114155251075</v>
      </c>
      <c r="V24" s="112">
        <f t="shared" si="2"/>
        <v>2742.0251141552512</v>
      </c>
      <c r="W24" s="110"/>
    </row>
    <row r="25" spans="1:23" s="113" customFormat="1" ht="12.75">
      <c r="A25" s="108">
        <v>23</v>
      </c>
      <c r="B25" s="120" t="s">
        <v>226</v>
      </c>
      <c r="C25" s="108" t="s">
        <v>24</v>
      </c>
      <c r="D25" s="108">
        <v>10</v>
      </c>
      <c r="E25" s="275"/>
      <c r="F25" s="190"/>
      <c r="G25" s="190"/>
      <c r="H25" s="190"/>
      <c r="I25" s="191"/>
      <c r="J25" s="190"/>
      <c r="K25" s="190"/>
      <c r="L25" s="190"/>
      <c r="M25" s="190"/>
      <c r="N25" s="190"/>
      <c r="O25" s="355"/>
      <c r="P25" s="190">
        <f>'2021年周例会'!O27</f>
        <v>0</v>
      </c>
      <c r="Q25" s="190"/>
      <c r="R25" s="190"/>
      <c r="S25" s="111">
        <f t="shared" si="0"/>
        <v>0</v>
      </c>
      <c r="T25" s="190">
        <f>T24</f>
        <v>1.2025114155251075</v>
      </c>
      <c r="U25" s="190">
        <f t="shared" si="1"/>
        <v>12.025114155251075</v>
      </c>
      <c r="V25" s="112">
        <f t="shared" si="2"/>
        <v>12.025114155251075</v>
      </c>
      <c r="W25" s="110"/>
    </row>
    <row r="26" spans="1:23" s="113" customFormat="1" ht="12.75">
      <c r="A26" s="108">
        <v>24</v>
      </c>
      <c r="B26" s="119" t="s">
        <v>227</v>
      </c>
      <c r="C26" s="108" t="s">
        <v>25</v>
      </c>
      <c r="D26" s="108">
        <v>10</v>
      </c>
      <c r="E26" s="275"/>
      <c r="F26" s="190"/>
      <c r="G26" s="190"/>
      <c r="H26" s="190"/>
      <c r="I26" s="191"/>
      <c r="J26" s="190"/>
      <c r="K26" s="190"/>
      <c r="L26" s="190"/>
      <c r="M26" s="190">
        <v>600</v>
      </c>
      <c r="N26" s="190"/>
      <c r="O26" s="355"/>
      <c r="P26" s="190">
        <f>'2021年周例会'!O28</f>
        <v>30</v>
      </c>
      <c r="Q26" s="190"/>
      <c r="R26" s="190"/>
      <c r="S26" s="111">
        <f t="shared" si="0"/>
        <v>630</v>
      </c>
      <c r="T26" s="190">
        <f>T25</f>
        <v>1.2025114155251075</v>
      </c>
      <c r="U26" s="190">
        <f t="shared" si="1"/>
        <v>12.025114155251075</v>
      </c>
      <c r="V26" s="112">
        <f t="shared" si="2"/>
        <v>642.0251141552511</v>
      </c>
      <c r="W26" s="110"/>
    </row>
    <row r="27" spans="1:23" s="113" customFormat="1" ht="12.75">
      <c r="A27" s="108">
        <v>25</v>
      </c>
      <c r="B27" s="119" t="s">
        <v>228</v>
      </c>
      <c r="C27" s="108" t="s">
        <v>26</v>
      </c>
      <c r="D27" s="108">
        <v>10</v>
      </c>
      <c r="E27" s="275"/>
      <c r="F27" s="190"/>
      <c r="G27" s="190"/>
      <c r="H27" s="190"/>
      <c r="I27" s="191"/>
      <c r="J27" s="190"/>
      <c r="K27" s="190"/>
      <c r="L27" s="190"/>
      <c r="M27" s="190"/>
      <c r="N27" s="190"/>
      <c r="O27" s="355"/>
      <c r="P27" s="190">
        <f>'2021年周例会'!O29</f>
        <v>0</v>
      </c>
      <c r="Q27" s="190"/>
      <c r="R27" s="190"/>
      <c r="S27" s="111">
        <f t="shared" si="0"/>
        <v>0</v>
      </c>
      <c r="T27" s="190">
        <f>T26</f>
        <v>1.2025114155251075</v>
      </c>
      <c r="U27" s="190">
        <f t="shared" si="1"/>
        <v>12.025114155251075</v>
      </c>
      <c r="V27" s="112">
        <f t="shared" si="2"/>
        <v>12.025114155251075</v>
      </c>
      <c r="W27" s="110"/>
    </row>
    <row r="28" spans="1:23" s="113" customFormat="1" ht="12.75">
      <c r="A28" s="108">
        <v>26</v>
      </c>
      <c r="B28" s="121" t="s">
        <v>229</v>
      </c>
      <c r="C28" s="117" t="s">
        <v>191</v>
      </c>
      <c r="D28" s="108">
        <v>10</v>
      </c>
      <c r="E28" s="275"/>
      <c r="F28" s="190"/>
      <c r="G28" s="190"/>
      <c r="H28" s="190"/>
      <c r="I28" s="191"/>
      <c r="J28" s="190"/>
      <c r="K28" s="190"/>
      <c r="L28" s="190"/>
      <c r="M28" s="190"/>
      <c r="N28" s="190"/>
      <c r="O28" s="355"/>
      <c r="P28" s="190">
        <f>'2021年周例会'!O30</f>
        <v>60</v>
      </c>
      <c r="Q28" s="190">
        <v>200</v>
      </c>
      <c r="R28" s="190">
        <v>10</v>
      </c>
      <c r="S28" s="111">
        <f t="shared" si="0"/>
        <v>270</v>
      </c>
      <c r="T28" s="190">
        <f>T27</f>
        <v>1.2025114155251075</v>
      </c>
      <c r="U28" s="190">
        <f t="shared" si="1"/>
        <v>12.025114155251075</v>
      </c>
      <c r="V28" s="112">
        <f t="shared" si="2"/>
        <v>282.02511415525106</v>
      </c>
      <c r="W28" s="110"/>
    </row>
    <row r="29" spans="1:23" s="113" customFormat="1" ht="12.75">
      <c r="A29" s="108">
        <v>27</v>
      </c>
      <c r="B29" s="122" t="s">
        <v>230</v>
      </c>
      <c r="C29" s="123" t="s">
        <v>192</v>
      </c>
      <c r="D29" s="123">
        <v>10</v>
      </c>
      <c r="E29" s="275">
        <v>600</v>
      </c>
      <c r="F29" s="190"/>
      <c r="G29" s="190">
        <v>2000</v>
      </c>
      <c r="H29" s="190"/>
      <c r="I29" s="191"/>
      <c r="J29" s="190"/>
      <c r="K29" s="190"/>
      <c r="L29" s="190"/>
      <c r="M29" s="190"/>
      <c r="N29" s="190"/>
      <c r="O29" s="355"/>
      <c r="P29" s="190">
        <f>'2021年周例会'!O31</f>
        <v>60</v>
      </c>
      <c r="Q29" s="190">
        <v>300</v>
      </c>
      <c r="R29" s="190"/>
      <c r="S29" s="111">
        <f t="shared" si="0"/>
        <v>2960</v>
      </c>
      <c r="T29" s="190">
        <f t="shared" si="3"/>
        <v>1.2025114155251075</v>
      </c>
      <c r="U29" s="190">
        <f t="shared" si="1"/>
        <v>12.025114155251075</v>
      </c>
      <c r="V29" s="112">
        <f t="shared" si="2"/>
        <v>2972.0251141552512</v>
      </c>
      <c r="W29" s="110"/>
    </row>
    <row r="30" spans="1:23" s="113" customFormat="1" ht="12.75">
      <c r="A30" s="108">
        <v>28</v>
      </c>
      <c r="B30" s="118" t="s">
        <v>193</v>
      </c>
      <c r="C30" s="108" t="s">
        <v>194</v>
      </c>
      <c r="D30" s="108">
        <v>10</v>
      </c>
      <c r="E30" s="275">
        <v>600</v>
      </c>
      <c r="F30" s="190"/>
      <c r="G30" s="190"/>
      <c r="H30" s="190"/>
      <c r="I30" s="191"/>
      <c r="J30" s="190"/>
      <c r="K30" s="190"/>
      <c r="L30" s="190"/>
      <c r="M30" s="190"/>
      <c r="N30" s="190"/>
      <c r="O30" s="355"/>
      <c r="P30" s="190">
        <f>'2021年周例会'!O32</f>
        <v>60</v>
      </c>
      <c r="Q30" s="190">
        <v>300</v>
      </c>
      <c r="R30" s="190">
        <v>20</v>
      </c>
      <c r="S30" s="111">
        <f t="shared" si="0"/>
        <v>980</v>
      </c>
      <c r="T30" s="190">
        <f t="shared" si="3"/>
        <v>1.2025114155251075</v>
      </c>
      <c r="U30" s="190">
        <f t="shared" si="1"/>
        <v>12.025114155251075</v>
      </c>
      <c r="V30" s="112">
        <f t="shared" si="2"/>
        <v>992.0251141552511</v>
      </c>
      <c r="W30" s="110"/>
    </row>
    <row r="31" spans="1:23" s="113" customFormat="1" ht="12.75">
      <c r="A31" s="108">
        <v>29</v>
      </c>
      <c r="B31" s="124" t="s">
        <v>112</v>
      </c>
      <c r="C31" s="108" t="s">
        <v>195</v>
      </c>
      <c r="D31" s="108">
        <v>10</v>
      </c>
      <c r="E31" s="275"/>
      <c r="F31" s="190"/>
      <c r="G31" s="190"/>
      <c r="H31" s="190"/>
      <c r="I31" s="191"/>
      <c r="J31" s="190"/>
      <c r="K31" s="190"/>
      <c r="L31" s="190"/>
      <c r="M31" s="190"/>
      <c r="N31" s="190"/>
      <c r="O31" s="355"/>
      <c r="P31" s="190">
        <f>'2021年周例会'!O33</f>
        <v>60</v>
      </c>
      <c r="Q31" s="190">
        <v>200</v>
      </c>
      <c r="R31" s="190"/>
      <c r="S31" s="111">
        <f t="shared" si="0"/>
        <v>260</v>
      </c>
      <c r="T31" s="190">
        <f t="shared" si="3"/>
        <v>1.2025114155251075</v>
      </c>
      <c r="U31" s="190">
        <f t="shared" si="1"/>
        <v>12.025114155251075</v>
      </c>
      <c r="V31" s="112">
        <f t="shared" si="2"/>
        <v>272.02511415525106</v>
      </c>
      <c r="W31" s="110"/>
    </row>
    <row r="32" spans="1:23" s="113" customFormat="1" ht="12.75">
      <c r="A32" s="108">
        <v>30</v>
      </c>
      <c r="B32" s="109" t="s">
        <v>231</v>
      </c>
      <c r="C32" s="108" t="s">
        <v>39</v>
      </c>
      <c r="D32" s="108">
        <v>10</v>
      </c>
      <c r="E32" s="275"/>
      <c r="F32" s="190"/>
      <c r="G32" s="190"/>
      <c r="H32" s="190">
        <v>1200</v>
      </c>
      <c r="I32" s="191"/>
      <c r="J32" s="190">
        <v>1000</v>
      </c>
      <c r="K32" s="190"/>
      <c r="L32" s="190"/>
      <c r="M32" s="190"/>
      <c r="N32" s="190"/>
      <c r="O32" s="355"/>
      <c r="P32" s="190">
        <f>'2021年周例会'!O34</f>
        <v>60</v>
      </c>
      <c r="Q32" s="190">
        <v>300</v>
      </c>
      <c r="R32" s="190">
        <v>550</v>
      </c>
      <c r="S32" s="111">
        <f t="shared" si="0"/>
        <v>3110</v>
      </c>
      <c r="T32" s="190">
        <f>T31</f>
        <v>1.2025114155251075</v>
      </c>
      <c r="U32" s="190">
        <f t="shared" si="1"/>
        <v>12.025114155251075</v>
      </c>
      <c r="V32" s="112">
        <f t="shared" si="2"/>
        <v>3122.0251141552512</v>
      </c>
      <c r="W32" s="110"/>
    </row>
    <row r="33" spans="1:23" s="113" customFormat="1" ht="12.75">
      <c r="A33" s="108">
        <v>31</v>
      </c>
      <c r="B33" s="128" t="s">
        <v>232</v>
      </c>
      <c r="C33" s="129" t="s">
        <v>196</v>
      </c>
      <c r="D33" s="114">
        <v>8</v>
      </c>
      <c r="E33" s="275"/>
      <c r="F33" s="190"/>
      <c r="G33" s="190"/>
      <c r="H33" s="190"/>
      <c r="I33" s="191"/>
      <c r="J33" s="190">
        <v>1000</v>
      </c>
      <c r="K33" s="190"/>
      <c r="L33" s="190"/>
      <c r="M33" s="190"/>
      <c r="N33" s="190"/>
      <c r="O33" s="355"/>
      <c r="P33" s="190">
        <f>'2021年周例会'!O35</f>
        <v>60</v>
      </c>
      <c r="Q33" s="190">
        <v>200</v>
      </c>
      <c r="R33" s="190">
        <v>50</v>
      </c>
      <c r="S33" s="111">
        <f t="shared" si="0"/>
        <v>1310</v>
      </c>
      <c r="T33" s="190">
        <f>T32</f>
        <v>1.2025114155251075</v>
      </c>
      <c r="U33" s="190">
        <f t="shared" si="1"/>
        <v>9.62009132420086</v>
      </c>
      <c r="V33" s="112">
        <f t="shared" si="2"/>
        <v>1319.6200913242008</v>
      </c>
      <c r="W33" s="110"/>
    </row>
    <row r="34" spans="1:23" s="113" customFormat="1" ht="12.75">
      <c r="A34" s="108">
        <v>32</v>
      </c>
      <c r="B34" s="118" t="s">
        <v>197</v>
      </c>
      <c r="C34" s="108" t="s">
        <v>198</v>
      </c>
      <c r="D34" s="108">
        <v>10</v>
      </c>
      <c r="E34" s="275"/>
      <c r="F34" s="190"/>
      <c r="G34" s="190"/>
      <c r="H34" s="190">
        <v>1200</v>
      </c>
      <c r="I34" s="191"/>
      <c r="J34" s="190">
        <v>1000</v>
      </c>
      <c r="K34" s="190"/>
      <c r="L34" s="190"/>
      <c r="M34" s="190">
        <v>0</v>
      </c>
      <c r="N34" s="190"/>
      <c r="O34" s="355">
        <v>0</v>
      </c>
      <c r="P34" s="190">
        <f>'2021年周例会'!O36</f>
        <v>60</v>
      </c>
      <c r="Q34" s="190">
        <v>200</v>
      </c>
      <c r="R34" s="190">
        <v>790</v>
      </c>
      <c r="S34" s="111">
        <f t="shared" si="0"/>
        <v>3250</v>
      </c>
      <c r="T34" s="190">
        <f>T33</f>
        <v>1.2025114155251075</v>
      </c>
      <c r="U34" s="190">
        <f t="shared" si="1"/>
        <v>12.025114155251075</v>
      </c>
      <c r="V34" s="112">
        <f t="shared" si="2"/>
        <v>3262.0251141552512</v>
      </c>
      <c r="W34" s="110"/>
    </row>
    <row r="35" spans="1:23" s="113" customFormat="1" ht="12.75">
      <c r="A35" s="108">
        <v>33</v>
      </c>
      <c r="B35" s="118" t="s">
        <v>199</v>
      </c>
      <c r="C35" s="108" t="s">
        <v>200</v>
      </c>
      <c r="D35" s="108">
        <v>10</v>
      </c>
      <c r="E35" s="275"/>
      <c r="F35" s="190"/>
      <c r="G35" s="190"/>
      <c r="H35" s="190"/>
      <c r="I35" s="191"/>
      <c r="J35" s="190"/>
      <c r="K35" s="190"/>
      <c r="L35" s="190"/>
      <c r="M35" s="190">
        <v>600</v>
      </c>
      <c r="N35" s="190"/>
      <c r="O35" s="355"/>
      <c r="P35" s="190">
        <f>'2021年周例会'!O37</f>
        <v>60</v>
      </c>
      <c r="Q35" s="190"/>
      <c r="R35" s="190">
        <v>1080</v>
      </c>
      <c r="S35" s="111">
        <f t="shared" si="0"/>
        <v>1740</v>
      </c>
      <c r="T35" s="190">
        <f t="shared" si="3"/>
        <v>1.2025114155251075</v>
      </c>
      <c r="U35" s="190">
        <f t="shared" si="1"/>
        <v>12.025114155251075</v>
      </c>
      <c r="V35" s="112">
        <f t="shared" si="2"/>
        <v>1752.025114155251</v>
      </c>
      <c r="W35" s="110"/>
    </row>
    <row r="36" spans="1:23" s="113" customFormat="1" ht="12.75">
      <c r="A36" s="108">
        <v>34</v>
      </c>
      <c r="B36" s="125" t="s">
        <v>233</v>
      </c>
      <c r="C36" s="108" t="s">
        <v>28</v>
      </c>
      <c r="D36" s="108">
        <v>10</v>
      </c>
      <c r="E36" s="275"/>
      <c r="F36" s="190">
        <v>1500</v>
      </c>
      <c r="G36" s="190"/>
      <c r="H36" s="190"/>
      <c r="I36" s="190"/>
      <c r="J36" s="190"/>
      <c r="K36" s="190"/>
      <c r="L36" s="190"/>
      <c r="M36" s="190"/>
      <c r="N36" s="190"/>
      <c r="O36" s="355"/>
      <c r="P36" s="190">
        <f>'2021年周例会'!O38</f>
        <v>60</v>
      </c>
      <c r="Q36" s="190">
        <v>300</v>
      </c>
      <c r="R36" s="190">
        <v>1290</v>
      </c>
      <c r="S36" s="111">
        <f t="shared" si="0"/>
        <v>3150</v>
      </c>
      <c r="T36" s="190">
        <f t="shared" si="3"/>
        <v>1.2025114155251075</v>
      </c>
      <c r="U36" s="190">
        <f t="shared" si="1"/>
        <v>12.025114155251075</v>
      </c>
      <c r="V36" s="112">
        <f t="shared" si="2"/>
        <v>3162.0251141552512</v>
      </c>
      <c r="W36" s="110"/>
    </row>
    <row r="37" spans="1:23" s="113" customFormat="1" ht="12.75">
      <c r="A37" s="108">
        <v>35</v>
      </c>
      <c r="B37" s="109" t="s">
        <v>234</v>
      </c>
      <c r="C37" s="108" t="s">
        <v>30</v>
      </c>
      <c r="D37" s="108">
        <v>10</v>
      </c>
      <c r="E37" s="275"/>
      <c r="F37" s="190">
        <v>1500</v>
      </c>
      <c r="G37" s="190"/>
      <c r="H37" s="190"/>
      <c r="I37" s="191"/>
      <c r="J37" s="190"/>
      <c r="K37" s="190"/>
      <c r="L37" s="190"/>
      <c r="M37" s="190"/>
      <c r="N37" s="190"/>
      <c r="O37" s="355"/>
      <c r="P37" s="190">
        <f>'2021年周例会'!O39</f>
        <v>60</v>
      </c>
      <c r="Q37" s="190">
        <v>300</v>
      </c>
      <c r="R37" s="190">
        <v>770</v>
      </c>
      <c r="S37" s="111">
        <f t="shared" si="0"/>
        <v>2630</v>
      </c>
      <c r="T37" s="190">
        <f t="shared" si="3"/>
        <v>1.2025114155251075</v>
      </c>
      <c r="U37" s="190">
        <f t="shared" si="1"/>
        <v>12.025114155251075</v>
      </c>
      <c r="V37" s="112">
        <f t="shared" si="2"/>
        <v>2642.0251141552512</v>
      </c>
      <c r="W37" s="110"/>
    </row>
    <row r="38" spans="1:23" s="113" customFormat="1" ht="12.75">
      <c r="A38" s="108">
        <v>36</v>
      </c>
      <c r="B38" s="109" t="s">
        <v>235</v>
      </c>
      <c r="C38" s="108" t="s">
        <v>31</v>
      </c>
      <c r="D38" s="108">
        <v>10</v>
      </c>
      <c r="E38" s="275"/>
      <c r="F38" s="190"/>
      <c r="G38" s="190"/>
      <c r="H38" s="190"/>
      <c r="I38" s="191"/>
      <c r="J38" s="190">
        <v>1000</v>
      </c>
      <c r="K38" s="190"/>
      <c r="L38" s="190">
        <v>480</v>
      </c>
      <c r="M38" s="190"/>
      <c r="N38" s="190">
        <v>450</v>
      </c>
      <c r="O38" s="355"/>
      <c r="P38" s="190">
        <f>'2021年周例会'!O40</f>
        <v>60</v>
      </c>
      <c r="Q38" s="190"/>
      <c r="R38" s="190">
        <v>260</v>
      </c>
      <c r="S38" s="111">
        <f t="shared" si="0"/>
        <v>2250</v>
      </c>
      <c r="T38" s="190">
        <f t="shared" si="3"/>
        <v>1.2025114155251075</v>
      </c>
      <c r="U38" s="190">
        <f t="shared" si="1"/>
        <v>12.025114155251075</v>
      </c>
      <c r="V38" s="112">
        <f t="shared" si="2"/>
        <v>2262.0251141552512</v>
      </c>
      <c r="W38" s="110"/>
    </row>
    <row r="39" spans="1:23" s="113" customFormat="1" ht="12.75">
      <c r="A39" s="108">
        <v>37</v>
      </c>
      <c r="B39" s="109" t="s">
        <v>236</v>
      </c>
      <c r="C39" s="108" t="s">
        <v>33</v>
      </c>
      <c r="D39" s="108">
        <v>10</v>
      </c>
      <c r="E39" s="275"/>
      <c r="F39" s="193"/>
      <c r="G39" s="190"/>
      <c r="H39" s="190"/>
      <c r="I39" s="191"/>
      <c r="J39" s="190"/>
      <c r="K39" s="190"/>
      <c r="L39" s="190"/>
      <c r="M39" s="190">
        <v>600</v>
      </c>
      <c r="N39" s="190"/>
      <c r="O39" s="355"/>
      <c r="P39" s="190">
        <f>'2021年周例会'!O41</f>
        <v>30</v>
      </c>
      <c r="Q39" s="190"/>
      <c r="R39" s="190">
        <v>40</v>
      </c>
      <c r="S39" s="111">
        <f t="shared" si="0"/>
        <v>670</v>
      </c>
      <c r="T39" s="190">
        <f t="shared" si="3"/>
        <v>1.2025114155251075</v>
      </c>
      <c r="U39" s="190">
        <f t="shared" si="1"/>
        <v>12.025114155251075</v>
      </c>
      <c r="V39" s="112">
        <f t="shared" si="2"/>
        <v>682.0251141552511</v>
      </c>
      <c r="W39" s="110"/>
    </row>
    <row r="40" spans="1:23" s="113" customFormat="1" ht="12.75">
      <c r="A40" s="108">
        <v>38</v>
      </c>
      <c r="B40" s="109" t="s">
        <v>237</v>
      </c>
      <c r="C40" s="108" t="s">
        <v>35</v>
      </c>
      <c r="D40" s="108">
        <v>1</v>
      </c>
      <c r="E40" s="275"/>
      <c r="F40" s="190"/>
      <c r="G40" s="190"/>
      <c r="H40" s="190"/>
      <c r="I40" s="191"/>
      <c r="J40" s="190"/>
      <c r="K40" s="190"/>
      <c r="L40" s="190"/>
      <c r="M40" s="190">
        <v>60</v>
      </c>
      <c r="N40" s="190"/>
      <c r="O40" s="355"/>
      <c r="P40" s="190">
        <f>'2021年周例会'!O42</f>
        <v>0</v>
      </c>
      <c r="Q40" s="190"/>
      <c r="R40" s="190"/>
      <c r="S40" s="111">
        <f t="shared" si="0"/>
        <v>60</v>
      </c>
      <c r="T40" s="190">
        <f t="shared" si="3"/>
        <v>1.2025114155251075</v>
      </c>
      <c r="U40" s="190">
        <f t="shared" si="1"/>
        <v>1.2025114155251075</v>
      </c>
      <c r="V40" s="112">
        <f t="shared" si="2"/>
        <v>61.20251141552511</v>
      </c>
      <c r="W40" s="110"/>
    </row>
    <row r="41" spans="1:23" s="113" customFormat="1" ht="12.75">
      <c r="A41" s="108">
        <v>39</v>
      </c>
      <c r="B41" s="109" t="s">
        <v>238</v>
      </c>
      <c r="C41" s="108" t="s">
        <v>36</v>
      </c>
      <c r="D41" s="108">
        <v>10</v>
      </c>
      <c r="E41" s="275">
        <v>600</v>
      </c>
      <c r="F41" s="190"/>
      <c r="G41" s="190">
        <v>2000</v>
      </c>
      <c r="H41" s="190"/>
      <c r="I41" s="191"/>
      <c r="J41" s="190"/>
      <c r="K41" s="190"/>
      <c r="L41" s="190"/>
      <c r="M41" s="190"/>
      <c r="N41" s="190"/>
      <c r="O41" s="355"/>
      <c r="P41" s="190">
        <f>'2021年周例会'!O43</f>
        <v>60</v>
      </c>
      <c r="Q41" s="190">
        <v>300</v>
      </c>
      <c r="R41" s="190">
        <v>40</v>
      </c>
      <c r="S41" s="111">
        <f t="shared" si="0"/>
        <v>3000</v>
      </c>
      <c r="T41" s="190">
        <f t="shared" si="3"/>
        <v>1.2025114155251075</v>
      </c>
      <c r="U41" s="190">
        <f t="shared" si="1"/>
        <v>12.025114155251075</v>
      </c>
      <c r="V41" s="112">
        <f t="shared" si="2"/>
        <v>3012.0251141552512</v>
      </c>
      <c r="W41" s="110"/>
    </row>
    <row r="42" spans="1:23" s="113" customFormat="1" ht="12.75">
      <c r="A42" s="108">
        <v>40</v>
      </c>
      <c r="B42" s="126" t="s">
        <v>239</v>
      </c>
      <c r="C42" s="108" t="s">
        <v>37</v>
      </c>
      <c r="D42" s="108">
        <v>10</v>
      </c>
      <c r="E42" s="275"/>
      <c r="F42" s="190"/>
      <c r="G42" s="190">
        <v>2000</v>
      </c>
      <c r="H42" s="190"/>
      <c r="I42" s="191"/>
      <c r="J42" s="190"/>
      <c r="K42" s="190"/>
      <c r="L42" s="190"/>
      <c r="M42" s="190"/>
      <c r="N42" s="190"/>
      <c r="O42" s="355"/>
      <c r="P42" s="190">
        <f>'2021年周例会'!O44</f>
        <v>30</v>
      </c>
      <c r="Q42" s="190">
        <v>300</v>
      </c>
      <c r="R42" s="190">
        <v>20</v>
      </c>
      <c r="S42" s="111">
        <f t="shared" si="0"/>
        <v>2350</v>
      </c>
      <c r="T42" s="190">
        <f t="shared" si="3"/>
        <v>1.2025114155251075</v>
      </c>
      <c r="U42" s="190">
        <f t="shared" si="1"/>
        <v>12.025114155251075</v>
      </c>
      <c r="V42" s="112">
        <f t="shared" si="2"/>
        <v>2362.0251141552512</v>
      </c>
      <c r="W42" s="110"/>
    </row>
    <row r="43" spans="1:23" s="113" customFormat="1" ht="12.75">
      <c r="A43" s="108">
        <v>41</v>
      </c>
      <c r="B43" s="127" t="s">
        <v>240</v>
      </c>
      <c r="C43" s="108" t="s">
        <v>38</v>
      </c>
      <c r="D43" s="108">
        <v>10</v>
      </c>
      <c r="E43" s="275"/>
      <c r="F43" s="190"/>
      <c r="G43" s="190"/>
      <c r="H43" s="190"/>
      <c r="I43" s="191"/>
      <c r="J43" s="190"/>
      <c r="K43" s="190"/>
      <c r="L43" s="190"/>
      <c r="M43" s="190">
        <v>600</v>
      </c>
      <c r="N43" s="190"/>
      <c r="O43" s="355"/>
      <c r="P43" s="190">
        <f>'2021年周例会'!O45</f>
        <v>60</v>
      </c>
      <c r="Q43" s="190">
        <v>300</v>
      </c>
      <c r="R43" s="190">
        <v>30</v>
      </c>
      <c r="S43" s="111">
        <f t="shared" si="0"/>
        <v>990</v>
      </c>
      <c r="T43" s="190">
        <f t="shared" si="3"/>
        <v>1.2025114155251075</v>
      </c>
      <c r="U43" s="190">
        <f t="shared" si="1"/>
        <v>12.025114155251075</v>
      </c>
      <c r="V43" s="112">
        <f t="shared" si="2"/>
        <v>1002.0251141552511</v>
      </c>
      <c r="W43" s="110"/>
    </row>
    <row r="44" spans="1:23" s="113" customFormat="1" ht="12.75">
      <c r="A44" s="108">
        <v>42</v>
      </c>
      <c r="B44" s="122" t="s">
        <v>241</v>
      </c>
      <c r="C44" s="123" t="s">
        <v>201</v>
      </c>
      <c r="D44" s="123">
        <v>10</v>
      </c>
      <c r="E44" s="275"/>
      <c r="F44" s="190"/>
      <c r="G44" s="190"/>
      <c r="H44" s="190"/>
      <c r="I44" s="191"/>
      <c r="J44" s="190"/>
      <c r="K44" s="190"/>
      <c r="L44" s="190"/>
      <c r="M44" s="190">
        <v>600</v>
      </c>
      <c r="N44" s="190"/>
      <c r="O44" s="355"/>
      <c r="P44" s="190">
        <f>'2021年周例会'!O46</f>
        <v>60</v>
      </c>
      <c r="Q44" s="190">
        <v>200</v>
      </c>
      <c r="R44" s="190"/>
      <c r="S44" s="111">
        <f t="shared" si="0"/>
        <v>860</v>
      </c>
      <c r="T44" s="190">
        <f t="shared" si="3"/>
        <v>1.2025114155251075</v>
      </c>
      <c r="U44" s="190">
        <f t="shared" si="1"/>
        <v>12.025114155251075</v>
      </c>
      <c r="V44" s="112">
        <f t="shared" si="2"/>
        <v>872.0251141552511</v>
      </c>
      <c r="W44" s="110"/>
    </row>
    <row r="45" spans="1:23" s="113" customFormat="1" ht="12.75">
      <c r="A45" s="108">
        <v>43</v>
      </c>
      <c r="B45" s="127" t="s">
        <v>202</v>
      </c>
      <c r="C45" s="108" t="s">
        <v>203</v>
      </c>
      <c r="D45" s="108">
        <v>10</v>
      </c>
      <c r="E45" s="275">
        <v>600</v>
      </c>
      <c r="F45" s="190"/>
      <c r="G45" s="190"/>
      <c r="H45" s="190"/>
      <c r="I45" s="191"/>
      <c r="J45" s="190"/>
      <c r="K45" s="190"/>
      <c r="L45" s="190"/>
      <c r="M45" s="190">
        <v>600</v>
      </c>
      <c r="N45" s="190"/>
      <c r="O45" s="355">
        <v>200</v>
      </c>
      <c r="P45" s="190">
        <f>'2021年周例会'!O47</f>
        <v>60</v>
      </c>
      <c r="Q45" s="190">
        <v>200</v>
      </c>
      <c r="R45" s="190">
        <v>10</v>
      </c>
      <c r="S45" s="111">
        <f t="shared" si="0"/>
        <v>1670</v>
      </c>
      <c r="T45" s="190">
        <f t="shared" si="3"/>
        <v>1.2025114155251075</v>
      </c>
      <c r="U45" s="190">
        <f t="shared" si="1"/>
        <v>12.025114155251075</v>
      </c>
      <c r="V45" s="112">
        <f t="shared" si="2"/>
        <v>1682.025114155251</v>
      </c>
      <c r="W45" s="110"/>
    </row>
    <row r="46" spans="1:23" s="113" customFormat="1" ht="12.75">
      <c r="A46" s="108">
        <v>44</v>
      </c>
      <c r="B46" s="118" t="s">
        <v>204</v>
      </c>
      <c r="C46" s="108" t="s">
        <v>205</v>
      </c>
      <c r="D46" s="108">
        <v>10</v>
      </c>
      <c r="E46" s="275">
        <v>600</v>
      </c>
      <c r="F46" s="190"/>
      <c r="G46" s="190"/>
      <c r="H46" s="190">
        <v>1200</v>
      </c>
      <c r="I46" s="191"/>
      <c r="J46" s="190"/>
      <c r="K46" s="190"/>
      <c r="L46" s="190"/>
      <c r="M46" s="190">
        <v>600</v>
      </c>
      <c r="N46" s="190">
        <v>150</v>
      </c>
      <c r="O46" s="355"/>
      <c r="P46" s="190">
        <f>'2021年周例会'!O48</f>
        <v>60</v>
      </c>
      <c r="Q46" s="190">
        <v>200</v>
      </c>
      <c r="R46" s="190">
        <v>120</v>
      </c>
      <c r="S46" s="111">
        <f t="shared" si="0"/>
        <v>2930</v>
      </c>
      <c r="T46" s="190">
        <f t="shared" si="3"/>
        <v>1.2025114155251075</v>
      </c>
      <c r="U46" s="190">
        <f t="shared" si="1"/>
        <v>12.025114155251075</v>
      </c>
      <c r="V46" s="112">
        <f t="shared" si="2"/>
        <v>2942.0251141552512</v>
      </c>
      <c r="W46" s="110"/>
    </row>
    <row r="47" spans="1:23" s="113" customFormat="1" ht="12.75">
      <c r="A47" s="108">
        <v>45</v>
      </c>
      <c r="B47" s="259" t="s">
        <v>567</v>
      </c>
      <c r="C47" s="240" t="s">
        <v>568</v>
      </c>
      <c r="D47" s="40">
        <v>9</v>
      </c>
      <c r="E47" s="275"/>
      <c r="F47" s="190"/>
      <c r="G47" s="190"/>
      <c r="H47" s="190"/>
      <c r="I47" s="191"/>
      <c r="J47" s="190"/>
      <c r="K47" s="190">
        <v>540</v>
      </c>
      <c r="L47" s="190"/>
      <c r="M47" s="190">
        <v>540</v>
      </c>
      <c r="N47" s="190"/>
      <c r="O47" s="355"/>
      <c r="P47" s="190">
        <f>'2021年周例会'!O49</f>
        <v>30</v>
      </c>
      <c r="Q47" s="190">
        <v>200</v>
      </c>
      <c r="R47" s="190">
        <v>160</v>
      </c>
      <c r="S47" s="111">
        <f t="shared" si="0"/>
        <v>1470</v>
      </c>
      <c r="T47" s="190">
        <f t="shared" si="3"/>
        <v>1.2025114155251075</v>
      </c>
      <c r="U47" s="190">
        <f t="shared" si="1"/>
        <v>10.822602739725967</v>
      </c>
      <c r="V47" s="112">
        <f t="shared" si="2"/>
        <v>1480.8226027397259</v>
      </c>
      <c r="W47" s="110"/>
    </row>
    <row r="48" spans="1:23" s="113" customFormat="1" ht="12.75">
      <c r="A48" s="460" t="s">
        <v>206</v>
      </c>
      <c r="B48" s="460"/>
      <c r="C48" s="460"/>
      <c r="D48" s="108">
        <f>SUM(D3:D47)</f>
        <v>438</v>
      </c>
      <c r="E48" s="277">
        <f>SUM(E3:E47)</f>
        <v>3300</v>
      </c>
      <c r="F48" s="277">
        <f aca="true" t="shared" si="4" ref="F48:O48">SUM(F3:F47)</f>
        <v>4500</v>
      </c>
      <c r="G48" s="277">
        <f t="shared" si="4"/>
        <v>17500</v>
      </c>
      <c r="H48" s="277">
        <f t="shared" si="4"/>
        <v>3600</v>
      </c>
      <c r="I48" s="277">
        <f t="shared" si="4"/>
        <v>1200</v>
      </c>
      <c r="J48" s="277">
        <f t="shared" si="4"/>
        <v>4000</v>
      </c>
      <c r="K48" s="277">
        <f t="shared" si="4"/>
        <v>540</v>
      </c>
      <c r="L48" s="277">
        <f t="shared" si="4"/>
        <v>720</v>
      </c>
      <c r="M48" s="277">
        <f t="shared" si="4"/>
        <v>4800</v>
      </c>
      <c r="N48" s="277">
        <f t="shared" si="4"/>
        <v>600</v>
      </c>
      <c r="O48" s="356">
        <f t="shared" si="4"/>
        <v>1000</v>
      </c>
      <c r="P48" s="277">
        <f aca="true" t="shared" si="5" ref="P48:V48">SUM(P3:P47)</f>
        <v>2010</v>
      </c>
      <c r="Q48" s="277">
        <f t="shared" si="5"/>
        <v>7600</v>
      </c>
      <c r="R48" s="277">
        <f t="shared" si="5"/>
        <v>6000</v>
      </c>
      <c r="S48" s="277">
        <f t="shared" si="5"/>
        <v>57370</v>
      </c>
      <c r="T48" s="295">
        <f t="shared" si="5"/>
        <v>54.11301369862988</v>
      </c>
      <c r="U48" s="295">
        <f t="shared" si="5"/>
        <v>526.6999999999967</v>
      </c>
      <c r="V48" s="277">
        <f t="shared" si="5"/>
        <v>57896.69999999999</v>
      </c>
      <c r="W48" s="110"/>
    </row>
    <row r="49" spans="1:4" ht="15">
      <c r="A49" s="461" t="s">
        <v>77</v>
      </c>
      <c r="B49" s="461"/>
      <c r="C49" s="461"/>
      <c r="D49" s="16"/>
    </row>
    <row r="50" spans="1:23" ht="15" customHeight="1">
      <c r="A50" s="462" t="s">
        <v>78</v>
      </c>
      <c r="B50" s="462"/>
      <c r="C50" s="463"/>
      <c r="D50" s="456">
        <v>57896.7</v>
      </c>
      <c r="E50" s="456"/>
      <c r="G50" s="455" t="s">
        <v>650</v>
      </c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</row>
    <row r="51" spans="1:23" ht="15">
      <c r="A51" s="462" t="s">
        <v>79</v>
      </c>
      <c r="B51" s="462"/>
      <c r="C51" s="462"/>
      <c r="D51" s="457">
        <f>D50-S48</f>
        <v>526.6999999999971</v>
      </c>
      <c r="E51" s="457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</row>
    <row r="52" spans="1:23" ht="14.25" customHeight="1">
      <c r="A52" s="462" t="s">
        <v>80</v>
      </c>
      <c r="B52" s="462"/>
      <c r="C52" s="462"/>
      <c r="D52" s="457">
        <f>D51/D48</f>
        <v>1.2025114155251075</v>
      </c>
      <c r="E52" s="457"/>
      <c r="F52" s="20"/>
      <c r="G52" s="63"/>
      <c r="H52" s="21"/>
      <c r="I52" s="19"/>
      <c r="J52" s="21"/>
      <c r="K52" s="21"/>
      <c r="L52" s="21"/>
      <c r="M52" s="21"/>
      <c r="N52" s="21"/>
      <c r="O52" s="358"/>
      <c r="P52" s="38"/>
      <c r="Q52" s="38"/>
      <c r="R52" s="38"/>
      <c r="S52" s="55"/>
      <c r="T52" s="297"/>
      <c r="U52" s="299"/>
      <c r="V52" s="106"/>
      <c r="W52" s="22"/>
    </row>
    <row r="53" spans="1:22" ht="15">
      <c r="A53" s="22"/>
      <c r="B53" s="66"/>
      <c r="C53" s="58"/>
      <c r="D53" s="9"/>
      <c r="E53" s="279"/>
      <c r="F53" s="22"/>
      <c r="G53" s="64"/>
      <c r="H53" s="23"/>
      <c r="I53" s="70"/>
      <c r="J53" s="23"/>
      <c r="K53" s="23"/>
      <c r="L53" s="23"/>
      <c r="M53" s="23"/>
      <c r="N53" s="23"/>
      <c r="O53" s="359"/>
      <c r="P53" s="39"/>
      <c r="Q53" s="39"/>
      <c r="R53" s="39"/>
      <c r="S53" s="56"/>
      <c r="T53" s="298"/>
      <c r="U53" s="300"/>
      <c r="V53" s="107"/>
    </row>
    <row r="54" spans="1:4" ht="19.5" customHeight="1">
      <c r="A54" s="22"/>
      <c r="B54" s="66"/>
      <c r="C54" s="58"/>
      <c r="D54" s="24"/>
    </row>
    <row r="55" spans="2:4" ht="15">
      <c r="B55" s="67"/>
      <c r="C55" s="59"/>
      <c r="D55" s="20"/>
    </row>
    <row r="56" spans="2:4" ht="15">
      <c r="B56" s="68"/>
      <c r="C56" s="60"/>
      <c r="D56" s="22"/>
    </row>
    <row r="57" spans="2:4" ht="15">
      <c r="B57" s="68"/>
      <c r="C57" s="60"/>
      <c r="D57" s="22"/>
    </row>
  </sheetData>
  <sheetProtection/>
  <mergeCells count="10">
    <mergeCell ref="G50:W51"/>
    <mergeCell ref="D50:E50"/>
    <mergeCell ref="D51:E51"/>
    <mergeCell ref="D52:E52"/>
    <mergeCell ref="A1:W1"/>
    <mergeCell ref="A48:C48"/>
    <mergeCell ref="A49:C49"/>
    <mergeCell ref="A50:C50"/>
    <mergeCell ref="A51:C51"/>
    <mergeCell ref="A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N7" sqref="N7"/>
    </sheetView>
  </sheetViews>
  <sheetFormatPr defaultColWidth="9.00390625" defaultRowHeight="14.25"/>
  <cols>
    <col min="1" max="1" width="4.625" style="91" customWidth="1"/>
    <col min="2" max="3" width="9.00390625" style="91" customWidth="1"/>
    <col min="4" max="4" width="10.875" style="91" customWidth="1"/>
    <col min="5" max="5" width="6.00390625" style="91" customWidth="1"/>
    <col min="6" max="6" width="14.25390625" style="98" customWidth="1"/>
    <col min="7" max="7" width="13.50390625" style="98" customWidth="1"/>
    <col min="8" max="8" width="14.50390625" style="98" customWidth="1"/>
    <col min="9" max="9" width="15.125" style="98" customWidth="1"/>
    <col min="10" max="16384" width="9.00390625" style="91" customWidth="1"/>
  </cols>
  <sheetData>
    <row r="1" spans="1:9" ht="29.25" customHeight="1">
      <c r="A1" s="416" t="s">
        <v>648</v>
      </c>
      <c r="B1" s="444"/>
      <c r="C1" s="444"/>
      <c r="D1" s="444"/>
      <c r="E1" s="444"/>
      <c r="F1" s="444"/>
      <c r="G1" s="444"/>
      <c r="H1" s="444"/>
      <c r="I1" s="444"/>
    </row>
    <row r="2" spans="1:9" ht="30">
      <c r="A2" s="2" t="s">
        <v>250</v>
      </c>
      <c r="B2" s="2"/>
      <c r="C2" s="2" t="s">
        <v>251</v>
      </c>
      <c r="D2" s="2" t="s">
        <v>252</v>
      </c>
      <c r="E2" s="2" t="s">
        <v>253</v>
      </c>
      <c r="F2" s="142" t="s">
        <v>254</v>
      </c>
      <c r="G2" s="142" t="s">
        <v>255</v>
      </c>
      <c r="H2" s="142" t="s">
        <v>256</v>
      </c>
      <c r="I2" s="142" t="s">
        <v>257</v>
      </c>
    </row>
    <row r="3" spans="1:9" ht="15">
      <c r="A3" s="89">
        <v>1</v>
      </c>
      <c r="B3" s="75" t="s">
        <v>258</v>
      </c>
      <c r="C3" s="89" t="s">
        <v>4</v>
      </c>
      <c r="D3" s="40" t="s">
        <v>3</v>
      </c>
      <c r="E3" s="40">
        <f>'教学单位（补发津贴）'!I5</f>
        <v>10</v>
      </c>
      <c r="F3" s="90">
        <f>'超工作量'!U3</f>
        <v>19228.283901263767</v>
      </c>
      <c r="G3" s="90"/>
      <c r="H3" s="90">
        <f>'非教学工作量津贴'!V3</f>
        <v>372.02511415525106</v>
      </c>
      <c r="I3" s="90">
        <f>F3+G3+H3</f>
        <v>19600.309015419018</v>
      </c>
    </row>
    <row r="4" spans="1:9" ht="15">
      <c r="A4" s="89">
        <v>2</v>
      </c>
      <c r="B4" s="75" t="s">
        <v>259</v>
      </c>
      <c r="C4" s="89" t="s">
        <v>5</v>
      </c>
      <c r="D4" s="40" t="s">
        <v>3</v>
      </c>
      <c r="E4" s="40">
        <f>'教学单位（补发津贴）'!I6</f>
        <v>10</v>
      </c>
      <c r="F4" s="90">
        <f>'超工作量'!U4</f>
        <v>27480.5597526446</v>
      </c>
      <c r="G4" s="90"/>
      <c r="H4" s="90">
        <f>'非教学工作量津贴'!V4</f>
        <v>42.025114155251075</v>
      </c>
      <c r="I4" s="90">
        <f aca="true" t="shared" si="0" ref="I4:I59">F4+G4+H4</f>
        <v>27522.58486679985</v>
      </c>
    </row>
    <row r="5" spans="1:9" ht="15">
      <c r="A5" s="89">
        <v>3</v>
      </c>
      <c r="B5" s="75" t="s">
        <v>260</v>
      </c>
      <c r="C5" s="89" t="s">
        <v>6</v>
      </c>
      <c r="D5" s="40" t="s">
        <v>7</v>
      </c>
      <c r="E5" s="40">
        <f>'教学单位（补发津贴）'!I7</f>
        <v>10</v>
      </c>
      <c r="F5" s="90">
        <f>'超工作量'!U5</f>
        <v>3603.780066320846</v>
      </c>
      <c r="G5" s="90"/>
      <c r="H5" s="90">
        <f>'非教学工作量津贴'!V5</f>
        <v>242.02511415525106</v>
      </c>
      <c r="I5" s="90">
        <f t="shared" si="0"/>
        <v>3845.805180476097</v>
      </c>
    </row>
    <row r="6" spans="1:9" ht="15">
      <c r="A6" s="89">
        <v>4</v>
      </c>
      <c r="B6" s="75" t="s">
        <v>261</v>
      </c>
      <c r="C6" s="89" t="s">
        <v>8</v>
      </c>
      <c r="D6" s="40" t="s">
        <v>7</v>
      </c>
      <c r="E6" s="40">
        <f>'教学单位（补发津贴）'!I8</f>
        <v>10</v>
      </c>
      <c r="F6" s="90">
        <f>'超工作量'!U6</f>
        <v>12737.977975912556</v>
      </c>
      <c r="G6" s="90"/>
      <c r="H6" s="90">
        <f>'非教学工作量津贴'!V6</f>
        <v>2372.0251141552512</v>
      </c>
      <c r="I6" s="90">
        <f t="shared" si="0"/>
        <v>15110.003090067807</v>
      </c>
    </row>
    <row r="7" spans="1:9" ht="15">
      <c r="A7" s="89">
        <v>5</v>
      </c>
      <c r="B7" s="75" t="s">
        <v>262</v>
      </c>
      <c r="C7" s="89" t="s">
        <v>9</v>
      </c>
      <c r="D7" s="40" t="s">
        <v>7</v>
      </c>
      <c r="E7" s="40">
        <f>'教学单位（补发津贴）'!I9</f>
        <v>10</v>
      </c>
      <c r="F7" s="90">
        <f>'超工作量'!U7</f>
        <v>17355.304917250436</v>
      </c>
      <c r="G7" s="90"/>
      <c r="H7" s="90">
        <f>'非教学工作量津贴'!V7</f>
        <v>72.02511415525107</v>
      </c>
      <c r="I7" s="90">
        <f t="shared" si="0"/>
        <v>17427.330031405687</v>
      </c>
    </row>
    <row r="8" spans="1:9" ht="15">
      <c r="A8" s="89">
        <v>6</v>
      </c>
      <c r="B8" s="75" t="s">
        <v>263</v>
      </c>
      <c r="C8" s="89" t="s">
        <v>10</v>
      </c>
      <c r="D8" s="40" t="s">
        <v>7</v>
      </c>
      <c r="E8" s="40">
        <f>'教学单位（补发津贴）'!I10</f>
        <v>10</v>
      </c>
      <c r="F8" s="90">
        <f>'超工作量'!U8</f>
        <v>11025.00809534041</v>
      </c>
      <c r="G8" s="90"/>
      <c r="H8" s="90">
        <f>'非教学工作量津贴'!V8</f>
        <v>272.02511415525106</v>
      </c>
      <c r="I8" s="90">
        <f t="shared" si="0"/>
        <v>11297.033209495661</v>
      </c>
    </row>
    <row r="9" spans="1:9" ht="15">
      <c r="A9" s="89">
        <v>7</v>
      </c>
      <c r="B9" s="75" t="s">
        <v>264</v>
      </c>
      <c r="C9" s="89" t="s">
        <v>11</v>
      </c>
      <c r="D9" s="40" t="s">
        <v>7</v>
      </c>
      <c r="E9" s="40">
        <f>'教学单位（补发津贴）'!I11</f>
        <v>10</v>
      </c>
      <c r="F9" s="90">
        <f>'超工作量'!U9</f>
        <v>16319.350597765742</v>
      </c>
      <c r="G9" s="90"/>
      <c r="H9" s="90">
        <f>'非教学工作量津贴'!V9</f>
        <v>12.025114155251075</v>
      </c>
      <c r="I9" s="90">
        <f t="shared" si="0"/>
        <v>16331.375711920993</v>
      </c>
    </row>
    <row r="10" spans="1:9" ht="15">
      <c r="A10" s="89">
        <v>8</v>
      </c>
      <c r="B10" s="75" t="s">
        <v>265</v>
      </c>
      <c r="C10" s="89" t="s">
        <v>12</v>
      </c>
      <c r="D10" s="40" t="s">
        <v>266</v>
      </c>
      <c r="E10" s="40">
        <f>'教学单位（补发津贴）'!I12</f>
        <v>10</v>
      </c>
      <c r="F10" s="90">
        <f>'超工作量'!U10</f>
        <v>18783.751127593467</v>
      </c>
      <c r="G10" s="90"/>
      <c r="H10" s="90">
        <f>'非教学工作量津贴'!V10</f>
        <v>3922.0251141552512</v>
      </c>
      <c r="I10" s="90">
        <f t="shared" si="0"/>
        <v>22705.776241748717</v>
      </c>
    </row>
    <row r="11" spans="1:9" ht="15">
      <c r="A11" s="89">
        <v>9</v>
      </c>
      <c r="B11" s="75" t="s">
        <v>267</v>
      </c>
      <c r="C11" s="89" t="s">
        <v>14</v>
      </c>
      <c r="D11" s="40" t="s">
        <v>266</v>
      </c>
      <c r="E11" s="40">
        <f>'教学单位（补发津贴）'!I13</f>
        <v>10</v>
      </c>
      <c r="F11" s="90">
        <f>'超工作量'!U11</f>
        <v>25644.359458778512</v>
      </c>
      <c r="G11" s="90"/>
      <c r="H11" s="90">
        <f>'非教学工作量津贴'!V11</f>
        <v>242.02511415525106</v>
      </c>
      <c r="I11" s="90">
        <f t="shared" si="0"/>
        <v>25886.384572933763</v>
      </c>
    </row>
    <row r="12" spans="1:9" ht="15">
      <c r="A12" s="89">
        <v>10</v>
      </c>
      <c r="B12" s="75" t="s">
        <v>268</v>
      </c>
      <c r="C12" s="89" t="s">
        <v>56</v>
      </c>
      <c r="D12" s="40" t="s">
        <v>266</v>
      </c>
      <c r="E12" s="40">
        <f>'教学单位（补发津贴）'!I14</f>
        <v>10</v>
      </c>
      <c r="F12" s="90">
        <f>'超工作量'!U12</f>
        <v>25822.122263387657</v>
      </c>
      <c r="G12" s="90"/>
      <c r="H12" s="90">
        <f>'非教学工作量津贴'!V12</f>
        <v>2782.0251141552512</v>
      </c>
      <c r="I12" s="90">
        <f t="shared" si="0"/>
        <v>28604.147377542908</v>
      </c>
    </row>
    <row r="13" spans="1:9" ht="15">
      <c r="A13" s="89">
        <v>11</v>
      </c>
      <c r="B13" s="77" t="s">
        <v>269</v>
      </c>
      <c r="C13" s="89" t="s">
        <v>15</v>
      </c>
      <c r="D13" s="40" t="s">
        <v>266</v>
      </c>
      <c r="E13" s="40">
        <f>'教学单位（补发津贴）'!I15</f>
        <v>10</v>
      </c>
      <c r="F13" s="90">
        <f>'超工作量'!U13</f>
        <v>8637.24342653987</v>
      </c>
      <c r="G13" s="92"/>
      <c r="H13" s="90">
        <f>'非教学工作量津贴'!V13</f>
        <v>2352.0251141552512</v>
      </c>
      <c r="I13" s="90">
        <f t="shared" si="0"/>
        <v>10989.26854069512</v>
      </c>
    </row>
    <row r="14" spans="1:9" ht="15">
      <c r="A14" s="89">
        <v>12</v>
      </c>
      <c r="B14" s="75" t="s">
        <v>270</v>
      </c>
      <c r="C14" s="89" t="s">
        <v>20</v>
      </c>
      <c r="D14" s="40" t="s">
        <v>266</v>
      </c>
      <c r="E14" s="40">
        <f>'教学单位（补发津贴）'!I16</f>
        <v>10</v>
      </c>
      <c r="F14" s="90">
        <f>'超工作量'!U14</f>
        <v>5319.5737273820405</v>
      </c>
      <c r="G14" s="92"/>
      <c r="H14" s="90">
        <f>'非教学工作量津贴'!V14</f>
        <v>82.02511415525107</v>
      </c>
      <c r="I14" s="90">
        <f t="shared" si="0"/>
        <v>5401.598841537291</v>
      </c>
    </row>
    <row r="15" spans="1:9" s="291" customFormat="1" ht="15">
      <c r="A15" s="89">
        <v>13</v>
      </c>
      <c r="B15" s="292" t="s">
        <v>271</v>
      </c>
      <c r="C15" s="288" t="s">
        <v>60</v>
      </c>
      <c r="D15" s="289" t="s">
        <v>266</v>
      </c>
      <c r="E15" s="289">
        <f>'教学单位（补发津贴）'!I17</f>
        <v>10</v>
      </c>
      <c r="F15" s="90">
        <f>'超工作量'!U15</f>
        <v>-9581.736939680857</v>
      </c>
      <c r="G15" s="293"/>
      <c r="H15" s="90">
        <f>'非教学工作量津贴'!V15</f>
        <v>1512.025114155251</v>
      </c>
      <c r="I15" s="290">
        <f t="shared" si="0"/>
        <v>-8069.711825525606</v>
      </c>
    </row>
    <row r="16" spans="1:9" ht="15">
      <c r="A16" s="89">
        <v>14</v>
      </c>
      <c r="B16" s="43" t="s">
        <v>111</v>
      </c>
      <c r="C16" s="6" t="s">
        <v>133</v>
      </c>
      <c r="D16" s="40" t="s">
        <v>266</v>
      </c>
      <c r="E16" s="40">
        <f>'教学单位（补发津贴）'!I18</f>
        <v>10</v>
      </c>
      <c r="F16" s="90">
        <f>'超工作量'!U16</f>
        <v>14192.251952915292</v>
      </c>
      <c r="G16" s="92"/>
      <c r="H16" s="90">
        <f>'非教学工作量津贴'!V16</f>
        <v>352.02511415525106</v>
      </c>
      <c r="I16" s="90">
        <f t="shared" si="0"/>
        <v>14544.277067070543</v>
      </c>
    </row>
    <row r="17" spans="1:9" ht="15">
      <c r="A17" s="89">
        <v>15</v>
      </c>
      <c r="B17" s="94" t="s">
        <v>272</v>
      </c>
      <c r="C17" s="6" t="s">
        <v>141</v>
      </c>
      <c r="D17" s="40" t="s">
        <v>266</v>
      </c>
      <c r="E17" s="40">
        <f>'教学单位（补发津贴）'!I19</f>
        <v>10</v>
      </c>
      <c r="F17" s="90">
        <f>'超工作量'!U17</f>
        <v>8689.558638590122</v>
      </c>
      <c r="G17" s="92"/>
      <c r="H17" s="90">
        <f>'非教学工作量津贴'!V17</f>
        <v>292.02511415525106</v>
      </c>
      <c r="I17" s="90">
        <f t="shared" si="0"/>
        <v>8981.583752745373</v>
      </c>
    </row>
    <row r="18" spans="1:9" ht="15">
      <c r="A18" s="89">
        <v>16</v>
      </c>
      <c r="B18" s="75" t="s">
        <v>273</v>
      </c>
      <c r="C18" s="89" t="s">
        <v>18</v>
      </c>
      <c r="D18" s="40" t="s">
        <v>266</v>
      </c>
      <c r="E18" s="40">
        <f>'教学单位（补发津贴）'!I20</f>
        <v>10</v>
      </c>
      <c r="F18" s="90">
        <f>'超工作量'!U18</f>
        <v>3648.554628688788</v>
      </c>
      <c r="G18" s="92"/>
      <c r="H18" s="90">
        <f>'非教学工作量津贴'!V18</f>
        <v>282.02511415525106</v>
      </c>
      <c r="I18" s="90">
        <f t="shared" si="0"/>
        <v>3930.579742844039</v>
      </c>
    </row>
    <row r="19" spans="1:9" ht="15">
      <c r="A19" s="89">
        <v>17</v>
      </c>
      <c r="B19" s="75" t="s">
        <v>274</v>
      </c>
      <c r="C19" s="89" t="s">
        <v>16</v>
      </c>
      <c r="D19" s="40" t="s">
        <v>17</v>
      </c>
      <c r="E19" s="40">
        <f>'教学单位（补发津贴）'!I21</f>
        <v>10</v>
      </c>
      <c r="F19" s="90">
        <f>'超工作量'!U19</f>
        <v>11806.268929610118</v>
      </c>
      <c r="G19" s="92"/>
      <c r="H19" s="90">
        <f>'非教学工作量津贴'!V19</f>
        <v>12.025114155251075</v>
      </c>
      <c r="I19" s="90">
        <f t="shared" si="0"/>
        <v>11818.294043765369</v>
      </c>
    </row>
    <row r="20" spans="1:9" ht="15">
      <c r="A20" s="89">
        <v>18</v>
      </c>
      <c r="B20" s="75" t="s">
        <v>275</v>
      </c>
      <c r="C20" s="89" t="s">
        <v>19</v>
      </c>
      <c r="D20" s="40" t="s">
        <v>17</v>
      </c>
      <c r="E20" s="40">
        <f>'教学单位（补发津贴）'!I22</f>
        <v>10</v>
      </c>
      <c r="F20" s="90">
        <f>'超工作量'!U20</f>
        <v>20959.932865594903</v>
      </c>
      <c r="G20" s="92"/>
      <c r="H20" s="90">
        <f>'非教学工作量津贴'!V20</f>
        <v>372.02511415525106</v>
      </c>
      <c r="I20" s="90">
        <f t="shared" si="0"/>
        <v>21331.957979750154</v>
      </c>
    </row>
    <row r="21" spans="1:9" s="284" customFormat="1" ht="15">
      <c r="A21" s="89">
        <v>19</v>
      </c>
      <c r="B21" s="281" t="s">
        <v>580</v>
      </c>
      <c r="C21" s="280" t="s">
        <v>57</v>
      </c>
      <c r="D21" s="277" t="s">
        <v>17</v>
      </c>
      <c r="E21" s="277">
        <f>'教学单位（补发津贴）'!I23</f>
        <v>10</v>
      </c>
      <c r="F21" s="90">
        <f>'超工作量'!U21</f>
        <v>5315.749387698259</v>
      </c>
      <c r="G21" s="283"/>
      <c r="H21" s="90">
        <f>'非教学工作量津贴'!V21</f>
        <v>42.025114155251075</v>
      </c>
      <c r="I21" s="282">
        <f t="shared" si="0"/>
        <v>5357.77450185351</v>
      </c>
    </row>
    <row r="22" spans="1:9" s="284" customFormat="1" ht="15">
      <c r="A22" s="89">
        <v>20</v>
      </c>
      <c r="B22" s="281" t="s">
        <v>581</v>
      </c>
      <c r="C22" s="280" t="s">
        <v>21</v>
      </c>
      <c r="D22" s="277" t="s">
        <v>17</v>
      </c>
      <c r="E22" s="277">
        <f>'教学单位（补发津贴）'!I24</f>
        <v>10</v>
      </c>
      <c r="F22" s="90">
        <f>'超工作量'!U22</f>
        <v>10210.675231603069</v>
      </c>
      <c r="G22" s="283"/>
      <c r="H22" s="90">
        <f>'非教学工作量津贴'!V22</f>
        <v>2352.0251141552512</v>
      </c>
      <c r="I22" s="282">
        <f t="shared" si="0"/>
        <v>12562.70034575832</v>
      </c>
    </row>
    <row r="23" spans="1:9" s="284" customFormat="1" ht="15">
      <c r="A23" s="89">
        <v>21</v>
      </c>
      <c r="B23" s="285" t="s">
        <v>582</v>
      </c>
      <c r="C23" s="280" t="s">
        <v>22</v>
      </c>
      <c r="D23" s="277" t="s">
        <v>17</v>
      </c>
      <c r="E23" s="277">
        <f>'教学单位（补发津贴）'!I25</f>
        <v>10</v>
      </c>
      <c r="F23" s="90">
        <f>'超工作量'!U23</f>
        <v>6350.176355746165</v>
      </c>
      <c r="G23" s="283"/>
      <c r="H23" s="90">
        <f>'非教学工作量津贴'!V23</f>
        <v>372.02511415525106</v>
      </c>
      <c r="I23" s="282">
        <f t="shared" si="0"/>
        <v>6722.201469901416</v>
      </c>
    </row>
    <row r="24" spans="1:9" s="284" customFormat="1" ht="15">
      <c r="A24" s="89">
        <v>22</v>
      </c>
      <c r="B24" s="285" t="s">
        <v>583</v>
      </c>
      <c r="C24" s="280" t="s">
        <v>58</v>
      </c>
      <c r="D24" s="277" t="s">
        <v>17</v>
      </c>
      <c r="E24" s="277">
        <f>'教学单位（补发津贴）'!I26</f>
        <v>10</v>
      </c>
      <c r="F24" s="90">
        <f>'超工作量'!U24</f>
        <v>28569.997993800054</v>
      </c>
      <c r="G24" s="283"/>
      <c r="H24" s="90">
        <f>'非教学工作量津贴'!V24</f>
        <v>2742.0251141552512</v>
      </c>
      <c r="I24" s="282">
        <f t="shared" si="0"/>
        <v>31312.023107955305</v>
      </c>
    </row>
    <row r="25" spans="1:9" s="284" customFormat="1" ht="15">
      <c r="A25" s="89">
        <v>23</v>
      </c>
      <c r="B25" s="286" t="s">
        <v>584</v>
      </c>
      <c r="C25" s="280" t="s">
        <v>24</v>
      </c>
      <c r="D25" s="277" t="s">
        <v>17</v>
      </c>
      <c r="E25" s="277">
        <f>'教学单位（补发津贴）'!I27</f>
        <v>10</v>
      </c>
      <c r="F25" s="90">
        <f>'超工作量'!U25</f>
        <v>15331.0871082201</v>
      </c>
      <c r="G25" s="283"/>
      <c r="H25" s="90">
        <f>'非教学工作量津贴'!V25</f>
        <v>12.025114155251075</v>
      </c>
      <c r="I25" s="282">
        <f t="shared" si="0"/>
        <v>15343.11222237535</v>
      </c>
    </row>
    <row r="26" spans="1:9" s="284" customFormat="1" ht="15">
      <c r="A26" s="89">
        <v>24</v>
      </c>
      <c r="B26" s="285" t="s">
        <v>585</v>
      </c>
      <c r="C26" s="280" t="s">
        <v>25</v>
      </c>
      <c r="D26" s="277" t="s">
        <v>17</v>
      </c>
      <c r="E26" s="277">
        <f>'教学单位（补发津贴）'!I28</f>
        <v>10</v>
      </c>
      <c r="F26" s="90">
        <f>'超工作量'!U26</f>
        <v>6104.9002710372</v>
      </c>
      <c r="G26" s="283">
        <f>'管理教辅拨付津贴'!K5</f>
        <v>6550</v>
      </c>
      <c r="H26" s="90">
        <f>'非教学工作量津贴'!V26</f>
        <v>642.0251141552511</v>
      </c>
      <c r="I26" s="282">
        <f t="shared" si="0"/>
        <v>13296.925385192451</v>
      </c>
    </row>
    <row r="27" spans="1:9" s="284" customFormat="1" ht="15">
      <c r="A27" s="89">
        <v>25</v>
      </c>
      <c r="B27" s="285" t="s">
        <v>586</v>
      </c>
      <c r="C27" s="280" t="s">
        <v>26</v>
      </c>
      <c r="D27" s="277" t="s">
        <v>17</v>
      </c>
      <c r="E27" s="277">
        <f>'教学单位（补发津贴）'!I29</f>
        <v>10</v>
      </c>
      <c r="F27" s="90">
        <f>'超工作量'!U27</f>
        <v>4045.0758672735624</v>
      </c>
      <c r="G27" s="283"/>
      <c r="H27" s="90">
        <f>'非教学工作量津贴'!V27</f>
        <v>12.025114155251075</v>
      </c>
      <c r="I27" s="282">
        <f t="shared" si="0"/>
        <v>4057.1009814288136</v>
      </c>
    </row>
    <row r="28" spans="1:9" s="291" customFormat="1" ht="15">
      <c r="A28" s="89">
        <v>26</v>
      </c>
      <c r="B28" s="287" t="s">
        <v>587</v>
      </c>
      <c r="C28" s="288" t="s">
        <v>59</v>
      </c>
      <c r="D28" s="289" t="s">
        <v>276</v>
      </c>
      <c r="E28" s="289">
        <f>'教学单位（补发津贴）'!I30</f>
        <v>10</v>
      </c>
      <c r="F28" s="90">
        <f>'超工作量'!U28</f>
        <v>-288.4742104217695</v>
      </c>
      <c r="G28" s="290"/>
      <c r="H28" s="90">
        <f>'非教学工作量津贴'!V28</f>
        <v>282.02511415525106</v>
      </c>
      <c r="I28" s="290">
        <f t="shared" si="0"/>
        <v>-6.449096266518438</v>
      </c>
    </row>
    <row r="29" spans="1:9" ht="15">
      <c r="A29" s="89">
        <v>27</v>
      </c>
      <c r="B29" s="82" t="s">
        <v>277</v>
      </c>
      <c r="C29" s="89" t="s">
        <v>86</v>
      </c>
      <c r="D29" s="40" t="s">
        <v>17</v>
      </c>
      <c r="E29" s="40">
        <f>'教学单位（补发津贴）'!I31</f>
        <v>10</v>
      </c>
      <c r="F29" s="90">
        <f>'超工作量'!U29</f>
        <v>10870.305902959582</v>
      </c>
      <c r="G29" s="90"/>
      <c r="H29" s="90">
        <f>'非教学工作量津贴'!V29</f>
        <v>2972.0251141552512</v>
      </c>
      <c r="I29" s="90">
        <f t="shared" si="0"/>
        <v>13842.331017114833</v>
      </c>
    </row>
    <row r="30" spans="1:9" ht="15">
      <c r="A30" s="89">
        <v>28</v>
      </c>
      <c r="B30" s="94" t="s">
        <v>278</v>
      </c>
      <c r="C30" s="6" t="s">
        <v>134</v>
      </c>
      <c r="D30" s="40" t="s">
        <v>17</v>
      </c>
      <c r="E30" s="40">
        <f>'教学单位（补发津贴）'!I32</f>
        <v>10</v>
      </c>
      <c r="F30" s="90">
        <f>'超工作量'!U30</f>
        <v>13441.184955452321</v>
      </c>
      <c r="G30" s="90"/>
      <c r="H30" s="90">
        <f>'非教学工作量津贴'!V30</f>
        <v>992.0251141552511</v>
      </c>
      <c r="I30" s="90">
        <f t="shared" si="0"/>
        <v>14433.210069607572</v>
      </c>
    </row>
    <row r="31" spans="1:9" ht="15">
      <c r="A31" s="89">
        <v>29</v>
      </c>
      <c r="B31" s="81" t="s">
        <v>112</v>
      </c>
      <c r="C31" s="6" t="s">
        <v>135</v>
      </c>
      <c r="D31" s="40" t="s">
        <v>17</v>
      </c>
      <c r="E31" s="40">
        <f>'教学单位（补发津贴）'!I33</f>
        <v>10</v>
      </c>
      <c r="F31" s="90">
        <f>'超工作量'!U31</f>
        <v>1701.9262281012627</v>
      </c>
      <c r="G31" s="90"/>
      <c r="H31" s="90">
        <f>'非教学工作量津贴'!V31</f>
        <v>272.02511415525106</v>
      </c>
      <c r="I31" s="90">
        <f t="shared" si="0"/>
        <v>1973.9513422565137</v>
      </c>
    </row>
    <row r="32" spans="1:9" ht="15">
      <c r="A32" s="89">
        <v>30</v>
      </c>
      <c r="B32" s="75" t="s">
        <v>279</v>
      </c>
      <c r="C32" s="6" t="s">
        <v>39</v>
      </c>
      <c r="D32" s="40" t="s">
        <v>280</v>
      </c>
      <c r="E32" s="40" t="str">
        <f>'教学单位（补发津贴）'!I34</f>
        <v>10-3天</v>
      </c>
      <c r="F32" s="90">
        <f>'超工作量'!U32</f>
        <v>4268.5358796696</v>
      </c>
      <c r="G32" s="90">
        <f>'管理教辅拨付津贴'!K6</f>
        <v>8323.25</v>
      </c>
      <c r="H32" s="90">
        <f>'非教学工作量津贴'!V32</f>
        <v>3122.0251141552512</v>
      </c>
      <c r="I32" s="90">
        <f t="shared" si="0"/>
        <v>15713.81099382485</v>
      </c>
    </row>
    <row r="33" spans="1:9" ht="15">
      <c r="A33" s="89">
        <v>31</v>
      </c>
      <c r="B33" s="86" t="s">
        <v>281</v>
      </c>
      <c r="C33" s="6" t="s">
        <v>87</v>
      </c>
      <c r="D33" s="139" t="s">
        <v>280</v>
      </c>
      <c r="E33" s="40">
        <f>'教学单位（补发津贴）'!I35</f>
        <v>8</v>
      </c>
      <c r="F33" s="90">
        <f>'超工作量'!U33</f>
        <v>0</v>
      </c>
      <c r="G33" s="90">
        <f>'管理教辅拨付津贴'!K7</f>
        <v>6760</v>
      </c>
      <c r="H33" s="90">
        <f>'非教学工作量津贴'!V33</f>
        <v>1319.6200913242008</v>
      </c>
      <c r="I33" s="90">
        <f t="shared" si="0"/>
        <v>8079.620091324201</v>
      </c>
    </row>
    <row r="34" spans="1:9" ht="15">
      <c r="A34" s="89">
        <v>32</v>
      </c>
      <c r="B34" s="94" t="s">
        <v>282</v>
      </c>
      <c r="C34" s="6" t="s">
        <v>131</v>
      </c>
      <c r="D34" s="42" t="s">
        <v>283</v>
      </c>
      <c r="E34" s="40" t="str">
        <f>'教学单位（补发津贴）'!I36</f>
        <v>5+4</v>
      </c>
      <c r="F34" s="90">
        <f>'超工作量'!U34</f>
        <v>5202.2282984349995</v>
      </c>
      <c r="G34" s="90">
        <f>'管理教辅拨付津贴'!K8</f>
        <v>6040</v>
      </c>
      <c r="H34" s="90">
        <f>'非教学工作量津贴'!V34</f>
        <v>3262.0251141552512</v>
      </c>
      <c r="I34" s="90">
        <f t="shared" si="0"/>
        <v>14504.25341259025</v>
      </c>
    </row>
    <row r="35" spans="1:9" ht="15">
      <c r="A35" s="89">
        <v>33</v>
      </c>
      <c r="B35" s="94" t="s">
        <v>284</v>
      </c>
      <c r="C35" s="6" t="s">
        <v>285</v>
      </c>
      <c r="D35" s="42" t="s">
        <v>283</v>
      </c>
      <c r="E35" s="40">
        <f>'教学单位（补发津贴）'!I37</f>
        <v>10</v>
      </c>
      <c r="F35" s="90">
        <f>'超工作量'!U35</f>
        <v>2005.7235299640001</v>
      </c>
      <c r="G35" s="90">
        <f>'管理教辅拨付津贴'!K9</f>
        <v>6810</v>
      </c>
      <c r="H35" s="90">
        <f>'非教学工作量津贴'!V35</f>
        <v>1752.025114155251</v>
      </c>
      <c r="I35" s="90">
        <f t="shared" si="0"/>
        <v>10567.74864411925</v>
      </c>
    </row>
    <row r="36" spans="1:9" ht="15">
      <c r="A36" s="89">
        <v>34</v>
      </c>
      <c r="B36" s="78" t="s">
        <v>286</v>
      </c>
      <c r="C36" s="6" t="s">
        <v>28</v>
      </c>
      <c r="D36" s="40" t="s">
        <v>29</v>
      </c>
      <c r="E36" s="40">
        <f>'教学单位（补发津贴）'!I38</f>
        <v>10</v>
      </c>
      <c r="F36" s="90">
        <f>'超工作量'!U36</f>
        <v>0</v>
      </c>
      <c r="G36" s="90">
        <f>'管理教辅拨付津贴'!K10</f>
        <v>12300</v>
      </c>
      <c r="H36" s="90">
        <f>'非教学工作量津贴'!V36</f>
        <v>3162.0251141552512</v>
      </c>
      <c r="I36" s="90">
        <f t="shared" si="0"/>
        <v>15462.02511415525</v>
      </c>
    </row>
    <row r="37" spans="1:9" ht="15">
      <c r="A37" s="89">
        <v>35</v>
      </c>
      <c r="B37" s="75" t="s">
        <v>287</v>
      </c>
      <c r="C37" s="6" t="s">
        <v>30</v>
      </c>
      <c r="D37" s="40" t="s">
        <v>29</v>
      </c>
      <c r="E37" s="40">
        <f>'教学单位（补发津贴）'!I39</f>
        <v>10</v>
      </c>
      <c r="F37" s="90">
        <f>'超工作量'!U37</f>
        <v>0</v>
      </c>
      <c r="G37" s="90">
        <f>'管理教辅拨付津贴'!K11</f>
        <v>12300</v>
      </c>
      <c r="H37" s="90">
        <f>'非教学工作量津贴'!V37</f>
        <v>2642.0251141552512</v>
      </c>
      <c r="I37" s="90">
        <f t="shared" si="0"/>
        <v>14942.02511415525</v>
      </c>
    </row>
    <row r="38" spans="1:9" ht="15">
      <c r="A38" s="89">
        <v>36</v>
      </c>
      <c r="B38" s="75" t="s">
        <v>288</v>
      </c>
      <c r="C38" s="6" t="s">
        <v>31</v>
      </c>
      <c r="D38" s="40" t="s">
        <v>32</v>
      </c>
      <c r="E38" s="40">
        <f>'教学单位（补发津贴）'!I40</f>
        <v>10</v>
      </c>
      <c r="F38" s="90">
        <f>'超工作量'!U38</f>
        <v>0</v>
      </c>
      <c r="G38" s="90">
        <f>'管理教辅拨付津贴'!K12</f>
        <v>9310</v>
      </c>
      <c r="H38" s="90">
        <f>'非教学工作量津贴'!V38</f>
        <v>2262.0251141552512</v>
      </c>
      <c r="I38" s="90">
        <f t="shared" si="0"/>
        <v>11572.02511415525</v>
      </c>
    </row>
    <row r="39" spans="1:9" ht="15">
      <c r="A39" s="89">
        <v>37</v>
      </c>
      <c r="B39" s="75" t="s">
        <v>289</v>
      </c>
      <c r="C39" s="6" t="s">
        <v>33</v>
      </c>
      <c r="D39" s="40" t="s">
        <v>34</v>
      </c>
      <c r="E39" s="40">
        <f>'教学单位（补发津贴）'!I41</f>
        <v>10</v>
      </c>
      <c r="F39" s="90">
        <f>'超工作量'!U39</f>
        <v>150</v>
      </c>
      <c r="G39" s="90">
        <f>'管理教辅拨付津贴'!K13</f>
        <v>7330</v>
      </c>
      <c r="H39" s="90">
        <f>'非教学工作量津贴'!V39</f>
        <v>682.0251141552511</v>
      </c>
      <c r="I39" s="90">
        <f t="shared" si="0"/>
        <v>8162.025114155251</v>
      </c>
    </row>
    <row r="40" spans="1:9" ht="15">
      <c r="A40" s="89">
        <v>38</v>
      </c>
      <c r="B40" s="75" t="s">
        <v>290</v>
      </c>
      <c r="C40" s="6" t="s">
        <v>35</v>
      </c>
      <c r="D40" s="40" t="s">
        <v>34</v>
      </c>
      <c r="E40" s="40">
        <f>'教学单位（补发津贴）'!I42</f>
        <v>1</v>
      </c>
      <c r="F40" s="90">
        <f>'超工作量'!U40</f>
        <v>0</v>
      </c>
      <c r="G40" s="90">
        <f>'管理教辅拨付津贴'!K14</f>
        <v>733</v>
      </c>
      <c r="H40" s="90">
        <f>'非教学工作量津贴'!V40</f>
        <v>61.20251141552511</v>
      </c>
      <c r="I40" s="90">
        <f t="shared" si="0"/>
        <v>794.2025114155251</v>
      </c>
    </row>
    <row r="41" spans="1:9" ht="15">
      <c r="A41" s="89">
        <v>39</v>
      </c>
      <c r="B41" s="75" t="s">
        <v>291</v>
      </c>
      <c r="C41" s="6" t="s">
        <v>36</v>
      </c>
      <c r="D41" s="40" t="s">
        <v>34</v>
      </c>
      <c r="E41" s="40">
        <f>'教学单位（补发津贴）'!I43</f>
        <v>10</v>
      </c>
      <c r="F41" s="90">
        <f>'超工作量'!U41</f>
        <v>33717.293513479795</v>
      </c>
      <c r="G41" s="90">
        <f>'管理教辅拨付津贴'!K15</f>
        <v>7330</v>
      </c>
      <c r="H41" s="90">
        <f>'非教学工作量津贴'!V41</f>
        <v>3012.0251141552512</v>
      </c>
      <c r="I41" s="90">
        <f t="shared" si="0"/>
        <v>44059.318627635046</v>
      </c>
    </row>
    <row r="42" spans="1:9" ht="15">
      <c r="A42" s="89">
        <v>40</v>
      </c>
      <c r="B42" s="79" t="s">
        <v>292</v>
      </c>
      <c r="C42" s="6" t="s">
        <v>37</v>
      </c>
      <c r="D42" s="40" t="s">
        <v>34</v>
      </c>
      <c r="E42" s="40">
        <f>'教学单位（补发津贴）'!I44</f>
        <v>10</v>
      </c>
      <c r="F42" s="90">
        <f>'超工作量'!U42</f>
        <v>4699.172806643</v>
      </c>
      <c r="G42" s="90">
        <f>'管理教辅拨付津贴'!K16</f>
        <v>7330</v>
      </c>
      <c r="H42" s="90">
        <f>'非教学工作量津贴'!V42</f>
        <v>2362.0251141552512</v>
      </c>
      <c r="I42" s="90">
        <f t="shared" si="0"/>
        <v>14391.197920798251</v>
      </c>
    </row>
    <row r="43" spans="1:9" ht="15">
      <c r="A43" s="89">
        <v>41</v>
      </c>
      <c r="B43" s="80" t="s">
        <v>293</v>
      </c>
      <c r="C43" s="6" t="s">
        <v>38</v>
      </c>
      <c r="D43" s="40" t="s">
        <v>34</v>
      </c>
      <c r="E43" s="40">
        <f>'教学单位（补发津贴）'!I45</f>
        <v>10</v>
      </c>
      <c r="F43" s="90">
        <f>'超工作量'!U43</f>
        <v>10652.25887161724</v>
      </c>
      <c r="G43" s="90">
        <f>'管理教辅拨付津贴'!K17</f>
        <v>7330</v>
      </c>
      <c r="H43" s="90">
        <f>'非教学工作量津贴'!V43</f>
        <v>1002.0251141552511</v>
      </c>
      <c r="I43" s="90">
        <f t="shared" si="0"/>
        <v>18984.28398577249</v>
      </c>
    </row>
    <row r="44" spans="1:9" ht="15">
      <c r="A44" s="89">
        <v>42</v>
      </c>
      <c r="B44" s="82" t="s">
        <v>294</v>
      </c>
      <c r="C44" s="6" t="s">
        <v>130</v>
      </c>
      <c r="D44" s="40" t="s">
        <v>295</v>
      </c>
      <c r="E44" s="40">
        <f>'教学单位（补发津贴）'!I46</f>
        <v>10</v>
      </c>
      <c r="F44" s="90">
        <f>'超工作量'!U44</f>
        <v>15345.963068114</v>
      </c>
      <c r="G44" s="90">
        <f>'管理教辅拨付津贴'!K18</f>
        <v>5690</v>
      </c>
      <c r="H44" s="90">
        <f>'非教学工作量津贴'!V44</f>
        <v>872.0251141552511</v>
      </c>
      <c r="I44" s="90">
        <f t="shared" si="0"/>
        <v>21907.98818226925</v>
      </c>
    </row>
    <row r="45" spans="1:9" ht="15">
      <c r="A45" s="89">
        <v>43</v>
      </c>
      <c r="B45" s="80" t="s">
        <v>296</v>
      </c>
      <c r="C45" s="6" t="s">
        <v>132</v>
      </c>
      <c r="D45" s="40" t="s">
        <v>34</v>
      </c>
      <c r="E45" s="40">
        <f>'教学单位（补发津贴）'!I47</f>
        <v>10</v>
      </c>
      <c r="F45" s="90">
        <f>'超工作量'!U45</f>
        <v>6102.73479832716</v>
      </c>
      <c r="G45" s="90">
        <f>'管理教辅拨付津贴'!K19</f>
        <v>7330</v>
      </c>
      <c r="H45" s="90">
        <f>'非教学工作量津贴'!V45</f>
        <v>1682.025114155251</v>
      </c>
      <c r="I45" s="90">
        <f t="shared" si="0"/>
        <v>15114.759912482412</v>
      </c>
    </row>
    <row r="46" spans="1:9" ht="15">
      <c r="A46" s="89">
        <v>44</v>
      </c>
      <c r="B46" s="94" t="s">
        <v>297</v>
      </c>
      <c r="C46" s="6" t="s">
        <v>298</v>
      </c>
      <c r="D46" s="40" t="s">
        <v>295</v>
      </c>
      <c r="E46" s="40">
        <f>'教学单位（补发津贴）'!I48</f>
        <v>10</v>
      </c>
      <c r="F46" s="90">
        <f>'超工作量'!U46</f>
        <v>2158.627110885</v>
      </c>
      <c r="G46" s="90">
        <f>'管理教辅拨付津贴'!K20</f>
        <v>5690</v>
      </c>
      <c r="H46" s="90">
        <f>'非教学工作量津贴'!V46</f>
        <v>2942.0251141552512</v>
      </c>
      <c r="I46" s="90">
        <f t="shared" si="0"/>
        <v>10790.65222504025</v>
      </c>
    </row>
    <row r="47" spans="1:9" ht="15">
      <c r="A47" s="89">
        <v>45</v>
      </c>
      <c r="B47" s="259" t="s">
        <v>567</v>
      </c>
      <c r="C47" s="240" t="s">
        <v>568</v>
      </c>
      <c r="D47" s="40" t="s">
        <v>83</v>
      </c>
      <c r="E47" s="40">
        <v>9</v>
      </c>
      <c r="F47" s="90">
        <f>'超工作量'!U47</f>
        <v>0</v>
      </c>
      <c r="G47" s="90">
        <f>'管理教辅拨付津贴'!K21</f>
        <v>5121</v>
      </c>
      <c r="H47" s="90">
        <f>'非教学工作量津贴'!V47</f>
        <v>1480.8226027397259</v>
      </c>
      <c r="I47" s="90">
        <f t="shared" si="0"/>
        <v>6601.822602739726</v>
      </c>
    </row>
    <row r="48" spans="1:9" ht="15">
      <c r="A48" s="89">
        <v>46</v>
      </c>
      <c r="B48" s="81" t="s">
        <v>299</v>
      </c>
      <c r="C48" s="6" t="s">
        <v>136</v>
      </c>
      <c r="D48" s="6" t="s">
        <v>300</v>
      </c>
      <c r="E48" s="40">
        <f>'教学单位（补发津贴）'!I50</f>
        <v>0</v>
      </c>
      <c r="F48" s="90">
        <f>'超工作量'!U48</f>
        <v>7229.549615551199</v>
      </c>
      <c r="G48" s="90">
        <v>0</v>
      </c>
      <c r="H48" s="90">
        <v>0</v>
      </c>
      <c r="I48" s="90">
        <f t="shared" si="0"/>
        <v>7229.549615551199</v>
      </c>
    </row>
    <row r="49" spans="1:9" ht="15">
      <c r="A49" s="89">
        <v>47</v>
      </c>
      <c r="B49" s="259" t="s">
        <v>571</v>
      </c>
      <c r="C49" s="240" t="s">
        <v>572</v>
      </c>
      <c r="D49" s="40" t="s">
        <v>7</v>
      </c>
      <c r="E49" s="40">
        <f>'教学单位（补发津贴）'!I51</f>
        <v>0</v>
      </c>
      <c r="F49" s="90">
        <f>'超工作量'!U49</f>
        <v>3380.69345446728</v>
      </c>
      <c r="G49" s="90">
        <v>0</v>
      </c>
      <c r="H49" s="90">
        <f>'非教学工作量津贴'!V49</f>
        <v>0</v>
      </c>
      <c r="I49" s="90">
        <f t="shared" si="0"/>
        <v>3380.69345446728</v>
      </c>
    </row>
    <row r="50" spans="1:9" ht="15">
      <c r="A50" s="89">
        <v>48</v>
      </c>
      <c r="B50" s="352" t="s">
        <v>640</v>
      </c>
      <c r="C50" s="353" t="s">
        <v>641</v>
      </c>
      <c r="D50" s="40" t="s">
        <v>7</v>
      </c>
      <c r="E50" s="40">
        <f>'教学单位（补发津贴）'!I52</f>
        <v>0</v>
      </c>
      <c r="F50" s="90">
        <f>'超工作量'!U50</f>
        <v>722.4733126799999</v>
      </c>
      <c r="G50" s="90">
        <v>1</v>
      </c>
      <c r="H50" s="90">
        <f>'非教学工作量津贴'!V50</f>
        <v>0</v>
      </c>
      <c r="I50" s="90">
        <f>F50+G50+H50</f>
        <v>723.4733126799999</v>
      </c>
    </row>
    <row r="51" spans="1:9" ht="15">
      <c r="A51" s="89">
        <v>49</v>
      </c>
      <c r="B51" s="344" t="s">
        <v>589</v>
      </c>
      <c r="C51" s="306" t="s">
        <v>599</v>
      </c>
      <c r="D51" s="40"/>
      <c r="E51" s="40"/>
      <c r="F51" s="90">
        <f>'超工作量'!U51</f>
        <v>1200</v>
      </c>
      <c r="G51" s="90"/>
      <c r="H51" s="90"/>
      <c r="I51" s="90">
        <f t="shared" si="0"/>
        <v>1200</v>
      </c>
    </row>
    <row r="52" spans="1:9" ht="15">
      <c r="A52" s="89">
        <v>50</v>
      </c>
      <c r="B52" s="344" t="s">
        <v>590</v>
      </c>
      <c r="C52" s="306" t="s">
        <v>599</v>
      </c>
      <c r="D52" s="40"/>
      <c r="E52" s="40"/>
      <c r="F52" s="90">
        <f>'超工作量'!U52</f>
        <v>1000</v>
      </c>
      <c r="G52" s="90"/>
      <c r="H52" s="90"/>
      <c r="I52" s="90">
        <f t="shared" si="0"/>
        <v>1000</v>
      </c>
    </row>
    <row r="53" spans="1:9" ht="15">
      <c r="A53" s="89">
        <v>51</v>
      </c>
      <c r="B53" s="344" t="s">
        <v>591</v>
      </c>
      <c r="C53" s="306" t="s">
        <v>599</v>
      </c>
      <c r="D53" s="40"/>
      <c r="E53" s="40"/>
      <c r="F53" s="90">
        <f>'超工作量'!U53</f>
        <v>200</v>
      </c>
      <c r="G53" s="90"/>
      <c r="H53" s="90"/>
      <c r="I53" s="90">
        <f t="shared" si="0"/>
        <v>200</v>
      </c>
    </row>
    <row r="54" spans="1:9" ht="15">
      <c r="A54" s="89">
        <v>52</v>
      </c>
      <c r="B54" s="344" t="s">
        <v>592</v>
      </c>
      <c r="C54" s="306" t="s">
        <v>599</v>
      </c>
      <c r="D54" s="40"/>
      <c r="E54" s="40"/>
      <c r="F54" s="90">
        <f>'超工作量'!U54</f>
        <v>600</v>
      </c>
      <c r="G54" s="90"/>
      <c r="H54" s="90"/>
      <c r="I54" s="90">
        <f t="shared" si="0"/>
        <v>600</v>
      </c>
    </row>
    <row r="55" spans="1:9" ht="15">
      <c r="A55" s="89">
        <v>53</v>
      </c>
      <c r="B55" s="344" t="s">
        <v>593</v>
      </c>
      <c r="C55" s="306" t="s">
        <v>599</v>
      </c>
      <c r="D55" s="40"/>
      <c r="E55" s="40"/>
      <c r="F55" s="90">
        <f>'超工作量'!U55</f>
        <v>200</v>
      </c>
      <c r="G55" s="90"/>
      <c r="H55" s="90"/>
      <c r="I55" s="90">
        <f t="shared" si="0"/>
        <v>200</v>
      </c>
    </row>
    <row r="56" spans="1:9" ht="15">
      <c r="A56" s="89">
        <v>54</v>
      </c>
      <c r="B56" s="344" t="s">
        <v>594</v>
      </c>
      <c r="C56" s="306" t="s">
        <v>599</v>
      </c>
      <c r="D56" s="40"/>
      <c r="E56" s="40"/>
      <c r="F56" s="90">
        <f>'超工作量'!U56</f>
        <v>800</v>
      </c>
      <c r="G56" s="90"/>
      <c r="H56" s="90"/>
      <c r="I56" s="90">
        <f t="shared" si="0"/>
        <v>800</v>
      </c>
    </row>
    <row r="57" spans="1:9" ht="15">
      <c r="A57" s="89">
        <v>55</v>
      </c>
      <c r="B57" s="344" t="s">
        <v>595</v>
      </c>
      <c r="C57" s="306" t="s">
        <v>599</v>
      </c>
      <c r="D57" s="40"/>
      <c r="E57" s="40"/>
      <c r="F57" s="90">
        <f>'超工作量'!U57</f>
        <v>800</v>
      </c>
      <c r="G57" s="90"/>
      <c r="H57" s="90"/>
      <c r="I57" s="90">
        <f t="shared" si="0"/>
        <v>800</v>
      </c>
    </row>
    <row r="58" spans="1:9" ht="15">
      <c r="A58" s="89">
        <v>56</v>
      </c>
      <c r="B58" s="344" t="s">
        <v>596</v>
      </c>
      <c r="C58" s="306" t="s">
        <v>599</v>
      </c>
      <c r="D58" s="40"/>
      <c r="E58" s="40"/>
      <c r="F58" s="90">
        <f>'超工作量'!U58</f>
        <v>800</v>
      </c>
      <c r="G58" s="90"/>
      <c r="H58" s="90"/>
      <c r="I58" s="90">
        <f t="shared" si="0"/>
        <v>800</v>
      </c>
    </row>
    <row r="59" spans="1:9" ht="15">
      <c r="A59" s="89">
        <v>57</v>
      </c>
      <c r="B59" s="344" t="s">
        <v>597</v>
      </c>
      <c r="C59" s="306" t="s">
        <v>599</v>
      </c>
      <c r="D59" s="40"/>
      <c r="E59" s="40"/>
      <c r="F59" s="90">
        <f>'超工作量'!U59</f>
        <v>800</v>
      </c>
      <c r="G59" s="90"/>
      <c r="H59" s="90"/>
      <c r="I59" s="90">
        <f t="shared" si="0"/>
        <v>800</v>
      </c>
    </row>
    <row r="60" spans="1:9" s="143" customFormat="1" ht="15">
      <c r="A60" s="464" t="s">
        <v>257</v>
      </c>
      <c r="B60" s="464"/>
      <c r="C60" s="464"/>
      <c r="D60" s="464"/>
      <c r="E60" s="2"/>
      <c r="F60" s="96">
        <f>SUM(F3:F59)</f>
        <v>445360.0047372013</v>
      </c>
      <c r="G60" s="96">
        <f>SUM(G3:G59)</f>
        <v>122278.25</v>
      </c>
      <c r="H60" s="96">
        <f>SUM(H3:H59)</f>
        <v>57896.69999999999</v>
      </c>
      <c r="I60" s="96">
        <f>SUM(I3:I59)</f>
        <v>625534.9547372014</v>
      </c>
    </row>
  </sheetData>
  <sheetProtection/>
  <mergeCells count="2">
    <mergeCell ref="A1:I1"/>
    <mergeCell ref="A60:D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2016-01-15T07:41:22Z</cp:lastPrinted>
  <dcterms:created xsi:type="dcterms:W3CDTF">1996-12-17T01:32:42Z</dcterms:created>
  <dcterms:modified xsi:type="dcterms:W3CDTF">2023-05-08T06:53:00Z</dcterms:modified>
  <cp:category/>
  <cp:version/>
  <cp:contentType/>
  <cp:contentStatus/>
</cp:coreProperties>
</file>